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5440" windowHeight="12540"/>
  </bookViews>
  <sheets>
    <sheet name="Comando de Alteração" sheetId="5" r:id="rId1"/>
    <sheet name="Parâmetros" sheetId="6" state="hidden" r:id="rId2"/>
  </sheets>
  <externalReferences>
    <externalReference r:id="rId3"/>
  </externalReferences>
  <definedNames>
    <definedName name="ANO">Parâmetros!$L$2:$L$13</definedName>
    <definedName name="_xlnm.Print_Area" localSheetId="0">'Comando de Alteração'!$A$1:$K$55</definedName>
    <definedName name="CARGOS">Parâmetros!$G$2:$G$23</definedName>
    <definedName name="comando">Parâmetros!$A$2:$A$5</definedName>
    <definedName name="MÊS">Parâmetros!$K$2:$K$13</definedName>
    <definedName name="NÍVEL">Parâmetros!$C$2:$C$36</definedName>
  </definedNames>
  <calcPr calcId="144525"/>
</workbook>
</file>

<file path=xl/calcChain.xml><?xml version="1.0" encoding="utf-8"?>
<calcChain xmlns="http://schemas.openxmlformats.org/spreadsheetml/2006/main">
  <c r="E36" i="6" l="1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2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H10" i="6" l="1"/>
  <c r="H17" i="6" l="1"/>
  <c r="H13" i="6" l="1"/>
  <c r="G43" i="5" l="1"/>
  <c r="H43" i="5" s="1"/>
  <c r="G44" i="5"/>
  <c r="H44" i="5" s="1"/>
  <c r="G45" i="5"/>
  <c r="H45" i="5" s="1"/>
  <c r="G46" i="5"/>
  <c r="H46" i="5" s="1"/>
  <c r="G47" i="5"/>
  <c r="H47" i="5" s="1"/>
  <c r="G48" i="5"/>
  <c r="H48" i="5" s="1"/>
  <c r="G49" i="5"/>
  <c r="H49" i="5" s="1"/>
  <c r="G50" i="5"/>
  <c r="H50" i="5" s="1"/>
  <c r="H11" i="6" l="1"/>
  <c r="H12" i="6" l="1"/>
  <c r="G15" i="5" l="1"/>
  <c r="G36" i="5"/>
  <c r="H36" i="5" s="1"/>
  <c r="G35" i="5"/>
  <c r="H35" i="5" s="1"/>
  <c r="G34" i="5"/>
  <c r="H34" i="5" s="1"/>
  <c r="G33" i="5"/>
  <c r="H33" i="5" s="1"/>
  <c r="G42" i="5" l="1"/>
  <c r="G41" i="5"/>
  <c r="G40" i="5"/>
  <c r="G39" i="5"/>
  <c r="G38" i="5"/>
  <c r="G37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4" i="5"/>
  <c r="G13" i="5"/>
  <c r="G12" i="5"/>
  <c r="G11" i="5"/>
  <c r="G10" i="5"/>
  <c r="G9" i="5"/>
  <c r="G8" i="5"/>
  <c r="G7" i="5"/>
  <c r="G6" i="5"/>
  <c r="G5" i="5"/>
  <c r="H5" i="5" s="1"/>
  <c r="H23" i="6" l="1"/>
  <c r="H22" i="6"/>
  <c r="H21" i="6"/>
  <c r="H20" i="6"/>
  <c r="H19" i="6"/>
  <c r="H18" i="6"/>
  <c r="H16" i="6"/>
  <c r="H15" i="6"/>
  <c r="H9" i="6"/>
  <c r="H8" i="6"/>
  <c r="H7" i="6"/>
  <c r="H6" i="6"/>
  <c r="H5" i="6"/>
  <c r="H4" i="6"/>
  <c r="H3" i="6"/>
  <c r="E45" i="6" l="1"/>
  <c r="D45" i="6"/>
  <c r="H6" i="5"/>
  <c r="H42" i="5"/>
  <c r="H41" i="5"/>
  <c r="H40" i="5"/>
  <c r="H39" i="5"/>
  <c r="H37" i="5"/>
  <c r="H32" i="5"/>
  <c r="H31" i="5"/>
  <c r="H30" i="5"/>
  <c r="H29" i="5"/>
  <c r="H28" i="5"/>
  <c r="H27" i="5"/>
  <c r="H26" i="5"/>
  <c r="H25" i="5"/>
  <c r="H24" i="5"/>
  <c r="H23" i="5"/>
  <c r="H22" i="5"/>
  <c r="H20" i="5"/>
  <c r="H19" i="5"/>
  <c r="H18" i="5"/>
  <c r="H17" i="5"/>
  <c r="H16" i="5"/>
  <c r="H15" i="5"/>
  <c r="H14" i="5"/>
  <c r="H13" i="5"/>
  <c r="H12" i="5"/>
  <c r="H11" i="5"/>
  <c r="H9" i="5"/>
  <c r="H8" i="5"/>
  <c r="H7" i="5"/>
  <c r="H38" i="5"/>
  <c r="C55" i="5" l="1"/>
  <c r="E51" i="5"/>
  <c r="H21" i="5"/>
  <c r="H10" i="5"/>
  <c r="G51" i="5" l="1"/>
  <c r="J51" i="5" s="1"/>
</calcChain>
</file>

<file path=xl/sharedStrings.xml><?xml version="1.0" encoding="utf-8"?>
<sst xmlns="http://schemas.openxmlformats.org/spreadsheetml/2006/main" count="86" uniqueCount="84">
  <si>
    <t>NOME DO(A) PARLAMENTAR:</t>
  </si>
  <si>
    <t>MATRÍCULA:</t>
  </si>
  <si>
    <t>GABINETE Nº:</t>
  </si>
  <si>
    <t>RAMAL Nº:</t>
  </si>
  <si>
    <t>MÊS E ANO DE REFERÊNCIA:</t>
  </si>
  <si>
    <t>NOME COMPLETO</t>
  </si>
  <si>
    <t>CPF</t>
  </si>
  <si>
    <t>NÍVEL</t>
  </si>
  <si>
    <t>ÓRGÃO DE ORIGEM</t>
  </si>
  <si>
    <t>Nº DA AGÊNCIA</t>
  </si>
  <si>
    <t>Nº DA CONTA</t>
  </si>
  <si>
    <t>INCLUIR</t>
  </si>
  <si>
    <t>EXCLUIR</t>
  </si>
  <si>
    <t>MANTER</t>
  </si>
  <si>
    <t>ALTERAR</t>
  </si>
  <si>
    <t>COMANDO</t>
  </si>
  <si>
    <t>MATRIC.</t>
  </si>
  <si>
    <t>VALOR
BRUTO</t>
  </si>
  <si>
    <t>VALOR LÍQUIDO</t>
  </si>
  <si>
    <t>TOTAL:</t>
  </si>
  <si>
    <t>DISPONÍVEL:</t>
  </si>
  <si>
    <t>DEPUTADO(A) ESTADUAL</t>
  </si>
  <si>
    <t>VOGAL</t>
  </si>
  <si>
    <t>VOGAL + VICE-LÍDER</t>
  </si>
  <si>
    <t>VICE-LÍDER</t>
  </si>
  <si>
    <t>VICE-LÍDER + PRESIDENTE DE COMISSÃO</t>
  </si>
  <si>
    <t>PRESIDENTE DE COMISSÃO</t>
  </si>
  <si>
    <t>PRESIDENTE DE COMISSÃO + LÍDER DE BANCADA COM ATÉ 08 DEPUTADOS</t>
  </si>
  <si>
    <t>PRESIDENTE DE COMISSÃO + LÍDER DE BANCADA COM MAIS DE 08 DEPUTADOS</t>
  </si>
  <si>
    <t>LÍDER DE BANCADA COM ATÉ 08 DEPUTADOS</t>
  </si>
  <si>
    <t>LÍDER DE BANCADA COM MAIS DE 08 DEPUTADOS</t>
  </si>
  <si>
    <t>MEMBRO DA MESA DIRETORA</t>
  </si>
  <si>
    <t>SUPLENTE</t>
  </si>
  <si>
    <t>CARGO(S) DO(A) PARLAMENTAR:</t>
  </si>
  <si>
    <t>Assinatura do(a) Deputado(a)</t>
  </si>
  <si>
    <t>Assinatura do(a) Diretor(a) Geral</t>
  </si>
  <si>
    <t>____________________________</t>
  </si>
  <si>
    <t>Elaborado em:</t>
  </si>
  <si>
    <t>Recebido em _____/_____/________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</si>
  <si>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</si>
  <si>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</si>
  <si>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</si>
  <si>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</si>
  <si>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</si>
  <si>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</si>
  <si>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</si>
  <si>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</si>
  <si>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</si>
  <si>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</si>
  <si>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</si>
  <si>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</si>
  <si>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Nº. SEQ.</t>
  </si>
  <si>
    <t>DE 2019</t>
  </si>
  <si>
    <t>DE 2020</t>
  </si>
  <si>
    <t>DE 2021</t>
  </si>
  <si>
    <t>DE 2022</t>
  </si>
  <si>
    <t>DE 2023</t>
  </si>
  <si>
    <t>DE 2024</t>
  </si>
  <si>
    <t>DE 2025</t>
  </si>
  <si>
    <t>DE 2026</t>
  </si>
  <si>
    <t>DE 2027</t>
  </si>
  <si>
    <t>DE 2028</t>
  </si>
  <si>
    <t>DE 2029</t>
  </si>
  <si>
    <t>DE 2030</t>
  </si>
  <si>
    <t>Assinatura do(a) servidor(a) do DGP</t>
  </si>
  <si>
    <t>Encaminhar ao DGP: _____/_____/________</t>
  </si>
  <si>
    <t>Tabela de Comando</t>
  </si>
  <si>
    <t>VALOR BRUTO</t>
  </si>
  <si>
    <t>CARGO</t>
  </si>
  <si>
    <t>MÊS</t>
  </si>
  <si>
    <t>ANO</t>
  </si>
  <si>
    <t>_______________________________</t>
  </si>
  <si>
    <t>_________________________________</t>
  </si>
  <si>
    <t>VICE-LÍDER + LÍDER DO GOVERNO</t>
  </si>
  <si>
    <t>LÍDER DO GOVERNO</t>
  </si>
  <si>
    <t>SUPLENTE + LÍDER DE BANCADA COM ATÉ 08 DEPUTADOS</t>
  </si>
  <si>
    <t>SUPLENTE + LÍDER DE BANCADA COM MAIS DE 08 DEPUTADOS</t>
  </si>
  <si>
    <t>VOGAL + LÍDER DE BANCADA COM ATÉ 08 DEPUTADOS</t>
  </si>
  <si>
    <t>PRESIDENTE DE COMISSÃO + VICE LÍDER + VOGAL</t>
  </si>
  <si>
    <t>PRESIDENTE DE COMISSÃO + VICE LÍDER DE GOVERNO + VICE LÍDER DE PARTIDO</t>
  </si>
  <si>
    <t>PRESIDENTE DE COMISSÃO + VOGAL</t>
  </si>
  <si>
    <t>SUPLENTE + VICE-LÍDER</t>
  </si>
  <si>
    <t>PRESIDENTE DE COMISSÃO + VICE LÍDER DE GOVERNO + LÍDER DE BANCADA COM ATÉ 08 DEPUTADOS</t>
  </si>
  <si>
    <t>VALOR MENSAL DA RAP (Ato Normativo nº 370/2026):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</si>
</sst>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##&quot;.&quot;###&quot;.&quot;###\-##"/>
    <numFmt numFmtId="165" formatCode="[$-416]dddd\,\ d&quot; de &quot;mmmm&quot; de &quot;yyyy"/>
    <numFmt numFmtId="166" formatCode="&quot;R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"/>
      <family val="1"/>
    </font>
    <font>
      <b/>
      <sz val="12"/>
      <color theme="1"/>
      <name val="Times"/>
      <family val="1"/>
    </font>
    <font>
      <sz val="10"/>
      <name val="Arial"/>
      <family val="2"/>
    </font>
    <font>
      <sz val="10"/>
      <color theme="1"/>
      <name val="Times"/>
      <family val="1"/>
    </font>
    <font>
      <sz val="12"/>
      <name val="Times"/>
      <family val="1"/>
    </font>
    <font>
      <b/>
      <sz val="12"/>
      <color theme="1"/>
      <name val="Times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66" fontId="0" fillId="0" borderId="0" xfId="0" applyNumberFormat="1" applyAlignment="1">
      <alignment vertical="center"/>
    </xf>
    <xf numFmtId="166" fontId="2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right" vertical="center"/>
    </xf>
    <xf numFmtId="0" fontId="2" fillId="3" borderId="7" xfId="0" applyFont="1" applyFill="1" applyBorder="1" applyAlignment="1">
      <alignment vertical="center"/>
    </xf>
    <xf numFmtId="0" fontId="2" fillId="3" borderId="8" xfId="0" applyFont="1" applyFill="1" applyBorder="1" applyAlignment="1">
      <alignment horizontal="center" vertical="center"/>
    </xf>
    <xf numFmtId="166" fontId="2" fillId="3" borderId="7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166" fontId="0" fillId="0" borderId="0" xfId="0" applyNumberFormat="1"/>
    <xf numFmtId="166" fontId="2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4" applyFont="1"/>
    <xf numFmtId="43" fontId="2" fillId="0" borderId="0" xfId="4" applyFont="1" applyAlignment="1">
      <alignment vertical="center"/>
    </xf>
    <xf numFmtId="43" fontId="2" fillId="0" borderId="0" xfId="4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166" fontId="2" fillId="0" borderId="1" xfId="0" applyNumberFormat="1" applyFont="1" applyFill="1" applyBorder="1" applyAlignment="1" applyProtection="1">
      <alignment horizontal="center" vertical="center"/>
    </xf>
    <xf numFmtId="166" fontId="2" fillId="3" borderId="7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164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vertical="center"/>
    </xf>
    <xf numFmtId="0" fontId="2" fillId="0" borderId="3" xfId="0" applyFont="1" applyFill="1" applyBorder="1" applyAlignment="1" applyProtection="1">
      <alignment horizontal="left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right" vertical="center"/>
      <protection locked="0"/>
    </xf>
    <xf numFmtId="0" fontId="2" fillId="0" borderId="5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vertical="center" wrapText="1"/>
    </xf>
    <xf numFmtId="1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44" fontId="0" fillId="0" borderId="0" xfId="0" applyNumberForma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43" fontId="7" fillId="0" borderId="0" xfId="4" applyFont="1" applyAlignment="1">
      <alignment vertical="center"/>
    </xf>
    <xf numFmtId="9" fontId="3" fillId="2" borderId="15" xfId="1" applyFont="1" applyFill="1" applyBorder="1" applyAlignment="1">
      <alignment horizontal="right" vertical="center"/>
    </xf>
    <xf numFmtId="9" fontId="3" fillId="2" borderId="16" xfId="1" applyFont="1" applyFill="1" applyBorder="1" applyAlignment="1">
      <alignment horizontal="right" vertical="center"/>
    </xf>
    <xf numFmtId="9" fontId="3" fillId="2" borderId="17" xfId="1" applyFont="1" applyFill="1" applyBorder="1" applyAlignment="1">
      <alignment horizontal="right" vertical="center"/>
    </xf>
    <xf numFmtId="0" fontId="2" fillId="0" borderId="18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right" vertical="center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13" xfId="0" applyFont="1" applyFill="1" applyBorder="1" applyAlignment="1" applyProtection="1">
      <alignment horizontal="left" vertical="center"/>
      <protection locked="0"/>
    </xf>
    <xf numFmtId="0" fontId="2" fillId="0" borderId="14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</cellXfs>
  <cellStyles count="5">
    <cellStyle name="Moeda 3" xfId="3"/>
    <cellStyle name="Normal" xfId="0" builtinId="0"/>
    <cellStyle name="Normal 3" xfId="2"/>
    <cellStyle name="Porcentagem" xfId="1" builtinId="5"/>
    <cellStyle name="Vírgula" xfId="4" builtinId="3"/>
  </cellStyles>
  <dxfs count="10">
    <dxf>
      <font>
        <color rgb="FFFF0000"/>
      </font>
    </dxf>
    <dxf>
      <font>
        <color rgb="FF00B050"/>
      </font>
    </dxf>
    <dxf>
      <font>
        <color rgb="FF0070C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70C0"/>
      </font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A%20DE%20REMUNERA&#199;&#195;O%20DA%20RETRIBUI&#199;&#195;O%20DE%20ASSESSORAMENTO%20PARLAMENT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_1º MARÇO"/>
      <sheetName val="2021"/>
      <sheetName val="2022"/>
      <sheetName val="2023"/>
      <sheetName val="2024"/>
      <sheetName val="2025"/>
      <sheetName val="2026"/>
      <sheetName val="CÁLCULO REAJUSTE"/>
    </sheetNames>
    <sheetDataSet>
      <sheetData sheetId="0"/>
      <sheetData sheetId="1"/>
      <sheetData sheetId="2"/>
      <sheetData sheetId="3"/>
      <sheetData sheetId="4"/>
      <sheetData sheetId="5"/>
      <sheetData sheetId="6">
        <row r="21">
          <cell r="B21">
            <v>1621</v>
          </cell>
          <cell r="N21">
            <v>1499.425</v>
          </cell>
        </row>
        <row r="22">
          <cell r="B22">
            <v>1640</v>
          </cell>
          <cell r="N22">
            <v>1516.7149999999999</v>
          </cell>
        </row>
        <row r="23">
          <cell r="B23">
            <v>1650</v>
          </cell>
          <cell r="N23">
            <v>1525.8150000000001</v>
          </cell>
        </row>
        <row r="24">
          <cell r="B24">
            <v>1660</v>
          </cell>
          <cell r="N24">
            <v>1534.915</v>
          </cell>
        </row>
        <row r="25">
          <cell r="B25">
            <v>1680</v>
          </cell>
          <cell r="N25">
            <v>1553.115</v>
          </cell>
        </row>
        <row r="26">
          <cell r="B26">
            <v>1690</v>
          </cell>
          <cell r="N26">
            <v>1562.2149999999999</v>
          </cell>
        </row>
        <row r="27">
          <cell r="B27">
            <v>1700</v>
          </cell>
          <cell r="N27">
            <v>1571.3150000000001</v>
          </cell>
        </row>
        <row r="28">
          <cell r="B28">
            <v>1709</v>
          </cell>
          <cell r="N28">
            <v>1579.5050000000001</v>
          </cell>
        </row>
        <row r="29">
          <cell r="B29">
            <v>1794</v>
          </cell>
          <cell r="N29">
            <v>1656.855</v>
          </cell>
        </row>
        <row r="30">
          <cell r="B30">
            <v>1878</v>
          </cell>
          <cell r="N30">
            <v>1733.2950000000001</v>
          </cell>
        </row>
        <row r="31">
          <cell r="B31">
            <v>1971</v>
          </cell>
          <cell r="N31">
            <v>1817.925</v>
          </cell>
        </row>
        <row r="32">
          <cell r="B32">
            <v>2080</v>
          </cell>
          <cell r="N32">
            <v>1917.115</v>
          </cell>
        </row>
        <row r="33">
          <cell r="B33">
            <v>2167</v>
          </cell>
          <cell r="N33">
            <v>1996.2850000000001</v>
          </cell>
        </row>
        <row r="34">
          <cell r="B34">
            <v>2210</v>
          </cell>
          <cell r="N34">
            <v>2035.415</v>
          </cell>
        </row>
        <row r="35">
          <cell r="B35">
            <v>2320</v>
          </cell>
          <cell r="N35">
            <v>2135.5149999999999</v>
          </cell>
        </row>
        <row r="36">
          <cell r="B36">
            <v>2375</v>
          </cell>
          <cell r="N36">
            <v>2185.5650000000001</v>
          </cell>
        </row>
        <row r="37">
          <cell r="B37">
            <v>2441</v>
          </cell>
          <cell r="N37">
            <v>2245.625</v>
          </cell>
        </row>
        <row r="38">
          <cell r="B38">
            <v>2640</v>
          </cell>
          <cell r="N38">
            <v>2426.7150000000001</v>
          </cell>
        </row>
        <row r="39">
          <cell r="B39">
            <v>2727</v>
          </cell>
          <cell r="N39">
            <v>2505.8850000000002</v>
          </cell>
        </row>
        <row r="40">
          <cell r="B40">
            <v>2870</v>
          </cell>
          <cell r="N40">
            <v>2636.0149999999999</v>
          </cell>
        </row>
        <row r="41">
          <cell r="B41">
            <v>2948</v>
          </cell>
          <cell r="N41">
            <v>2705.6399000000001</v>
          </cell>
        </row>
        <row r="42">
          <cell r="B42">
            <v>3013</v>
          </cell>
          <cell r="N42">
            <v>2762.8398999999999</v>
          </cell>
        </row>
        <row r="43">
          <cell r="B43">
            <v>3310</v>
          </cell>
          <cell r="N43">
            <v>3024.1999000000001</v>
          </cell>
        </row>
        <row r="44">
          <cell r="B44">
            <v>3861</v>
          </cell>
          <cell r="N44">
            <v>3509.0799000000002</v>
          </cell>
        </row>
        <row r="45">
          <cell r="B45">
            <v>4000</v>
          </cell>
          <cell r="N45">
            <v>3631.3998999999999</v>
          </cell>
        </row>
        <row r="46">
          <cell r="B46">
            <v>4480</v>
          </cell>
          <cell r="N46">
            <v>4051.2849000000001</v>
          </cell>
        </row>
        <row r="47">
          <cell r="B47">
            <v>4996</v>
          </cell>
          <cell r="N47">
            <v>4495.0448999999999</v>
          </cell>
        </row>
        <row r="48">
          <cell r="B48">
            <v>5395</v>
          </cell>
          <cell r="N48">
            <v>4690.5726249999998</v>
          </cell>
        </row>
        <row r="49">
          <cell r="B49">
            <v>5826</v>
          </cell>
          <cell r="N49">
            <v>4888.0597825000004</v>
          </cell>
        </row>
        <row r="50">
          <cell r="B50">
            <v>6816</v>
          </cell>
          <cell r="N50">
            <v>5373.5112324999991</v>
          </cell>
        </row>
        <row r="51">
          <cell r="B51">
            <v>7000</v>
          </cell>
          <cell r="N51">
            <v>5463.7365524999996</v>
          </cell>
        </row>
        <row r="52">
          <cell r="B52">
            <v>7700</v>
          </cell>
          <cell r="N52">
            <v>5853.5815524999998</v>
          </cell>
        </row>
        <row r="53">
          <cell r="B53">
            <v>9900</v>
          </cell>
          <cell r="N53">
            <v>7369.8662724999995</v>
          </cell>
        </row>
        <row r="54">
          <cell r="B54">
            <v>12870</v>
          </cell>
          <cell r="N54">
            <v>9523.1162724999995</v>
          </cell>
        </row>
        <row r="55">
          <cell r="B55">
            <v>13808</v>
          </cell>
          <cell r="N55">
            <v>10203.166272499999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R55"/>
  <sheetViews>
    <sheetView tabSelected="1" workbookViewId="0">
      <selection activeCell="E9" sqref="E9"/>
    </sheetView>
  </sheetViews>
  <sheetFormatPr defaultRowHeight="15.75" x14ac:dyDescent="0.25"/>
  <cols>
    <col min="1" max="1" width="9.42578125" style="1" customWidth="1"/>
    <col min="2" max="2" width="14.140625" style="2" customWidth="1"/>
    <col min="3" max="3" width="13.42578125" style="1" customWidth="1"/>
    <col min="4" max="4" width="48.7109375" style="1" customWidth="1"/>
    <col min="5" max="5" width="15.42578125" style="1" customWidth="1"/>
    <col min="6" max="6" width="8.5703125" style="1" customWidth="1"/>
    <col min="7" max="7" width="16" style="1" customWidth="1"/>
    <col min="8" max="8" width="13.42578125" style="1" customWidth="1"/>
    <col min="9" max="9" width="33.85546875" style="1" customWidth="1"/>
    <col min="10" max="10" width="14.42578125" style="2" customWidth="1"/>
    <col min="11" max="11" width="13.5703125" style="2" customWidth="1"/>
    <col min="12" max="16340" width="9" style="1"/>
    <col min="16341" max="16341" width="4.42578125" style="1" customWidth="1"/>
    <col min="16342" max="16346" width="9" style="1" hidden="1" customWidth="1"/>
    <col min="16347" max="16347" width="77" style="1" bestFit="1" customWidth="1"/>
    <col min="16348" max="16351" width="9" style="1"/>
    <col min="16352" max="16352" width="10.85546875" style="1" bestFit="1" customWidth="1"/>
    <col min="16353" max="16353" width="10.85546875" style="1" customWidth="1"/>
    <col min="16354" max="16378" width="9" style="1"/>
    <col min="16379" max="16384" width="9" style="1" customWidth="1"/>
  </cols>
  <sheetData>
    <row r="1" spans="1:12" x14ac:dyDescent="0.25">
      <c r="A1" s="53" t="s">
        <v>0</v>
      </c>
      <c r="B1" s="54"/>
      <c r="C1" s="55"/>
      <c r="D1" s="41"/>
      <c r="E1" s="16" t="s">
        <v>1</v>
      </c>
      <c r="F1" s="42"/>
      <c r="G1" s="16" t="s">
        <v>2</v>
      </c>
      <c r="H1" s="42"/>
      <c r="I1" s="17" t="s">
        <v>3</v>
      </c>
      <c r="J1" s="56"/>
      <c r="K1" s="57"/>
    </row>
    <row r="2" spans="1:12" ht="16.5" thickBot="1" x14ac:dyDescent="0.3">
      <c r="A2" s="58" t="s">
        <v>33</v>
      </c>
      <c r="B2" s="59"/>
      <c r="C2" s="60"/>
      <c r="D2" s="61"/>
      <c r="E2" s="62"/>
      <c r="F2" s="62"/>
      <c r="G2" s="62"/>
      <c r="H2" s="63"/>
      <c r="I2" s="18" t="s">
        <v>4</v>
      </c>
      <c r="J2" s="43"/>
      <c r="K2" s="44"/>
    </row>
    <row r="3" spans="1:12" ht="5.25" customHeight="1" thickBot="1" x14ac:dyDescent="0.3"/>
    <row r="4" spans="1:12" s="2" customFormat="1" ht="33" customHeight="1" x14ac:dyDescent="0.25">
      <c r="A4" s="7" t="s">
        <v>51</v>
      </c>
      <c r="B4" s="8" t="s">
        <v>15</v>
      </c>
      <c r="C4" s="8" t="s">
        <v>16</v>
      </c>
      <c r="D4" s="8" t="s">
        <v>5</v>
      </c>
      <c r="E4" s="8" t="s">
        <v>6</v>
      </c>
      <c r="F4" s="8" t="s">
        <v>7</v>
      </c>
      <c r="G4" s="8" t="s">
        <v>17</v>
      </c>
      <c r="H4" s="8" t="s">
        <v>18</v>
      </c>
      <c r="I4" s="8" t="s">
        <v>8</v>
      </c>
      <c r="J4" s="8" t="s">
        <v>9</v>
      </c>
      <c r="K4" s="9" t="s">
        <v>10</v>
      </c>
      <c r="L4" s="3"/>
    </row>
    <row r="5" spans="1:12" ht="15" customHeight="1" x14ac:dyDescent="0.25">
      <c r="A5" s="10">
        <v>1</v>
      </c>
      <c r="B5" s="35"/>
      <c r="C5" s="36"/>
      <c r="D5" s="37"/>
      <c r="E5" s="38"/>
      <c r="F5" s="35"/>
      <c r="G5" s="33" t="str">
        <f>IFERROR(IF(B5="EXCLUIR","",VLOOKUP(F5,Parâmetros!$C$2:$D$36,2)),"")</f>
        <v/>
      </c>
      <c r="H5" s="23" t="str">
        <f>IFERROR(VLOOKUP(G5,Parâmetros!$D$2:$E$36,2,),"")</f>
        <v/>
      </c>
      <c r="I5" s="37"/>
      <c r="J5" s="36"/>
      <c r="K5" s="39"/>
      <c r="L5" s="40"/>
    </row>
    <row r="6" spans="1:12" ht="15" customHeight="1" x14ac:dyDescent="0.25">
      <c r="A6" s="10">
        <v>2</v>
      </c>
      <c r="B6" s="28"/>
      <c r="C6" s="29"/>
      <c r="D6" s="30"/>
      <c r="E6" s="31"/>
      <c r="F6" s="28"/>
      <c r="G6" s="33" t="str">
        <f>IFERROR(IF(B6="EXCLUIR","",VLOOKUP(F6,Parâmetros!$C$2:$D$36,2)),"")</f>
        <v/>
      </c>
      <c r="H6" s="6" t="str">
        <f>IFERROR(VLOOKUP(G6,Parâmetros!$D$2:$E$36,2,),"")</f>
        <v/>
      </c>
      <c r="I6" s="30"/>
      <c r="J6" s="29"/>
      <c r="K6" s="32"/>
    </row>
    <row r="7" spans="1:12" ht="15" customHeight="1" x14ac:dyDescent="0.25">
      <c r="A7" s="10">
        <v>3</v>
      </c>
      <c r="B7" s="28"/>
      <c r="C7" s="29"/>
      <c r="D7" s="30"/>
      <c r="E7" s="31"/>
      <c r="F7" s="35"/>
      <c r="G7" s="33" t="str">
        <f>IFERROR(IF(B7="EXCLUIR","",VLOOKUP(F7,Parâmetros!$C$2:$D$36,2)),"")</f>
        <v/>
      </c>
      <c r="H7" s="23" t="str">
        <f>IFERROR(VLOOKUP(G7,Parâmetros!$D$2:$E$36,2,),"")</f>
        <v/>
      </c>
      <c r="I7" s="30"/>
      <c r="J7" s="29"/>
      <c r="K7" s="32"/>
    </row>
    <row r="8" spans="1:12" ht="15" customHeight="1" x14ac:dyDescent="0.25">
      <c r="A8" s="10">
        <v>4</v>
      </c>
      <c r="B8" s="28"/>
      <c r="C8" s="29"/>
      <c r="D8" s="30"/>
      <c r="E8" s="31"/>
      <c r="F8" s="35"/>
      <c r="G8" s="33" t="str">
        <f>IFERROR(IF(B8="EXCLUIR","",VLOOKUP(F8,Parâmetros!$C$2:$D$36,2)),"")</f>
        <v/>
      </c>
      <c r="H8" s="23" t="str">
        <f>IFERROR(VLOOKUP(G8,Parâmetros!$D$2:$E$36,2,),"")</f>
        <v/>
      </c>
      <c r="I8" s="30"/>
      <c r="J8" s="29"/>
      <c r="K8" s="32"/>
    </row>
    <row r="9" spans="1:12" ht="15" customHeight="1" x14ac:dyDescent="0.25">
      <c r="A9" s="10">
        <v>5</v>
      </c>
      <c r="B9" s="28"/>
      <c r="C9" s="29"/>
      <c r="D9" s="30"/>
      <c r="E9" s="31"/>
      <c r="F9" s="35"/>
      <c r="G9" s="33" t="str">
        <f>IFERROR(IF(B9="EXCLUIR","",VLOOKUP(F9,Parâmetros!$C$2:$D$36,2)),"")</f>
        <v/>
      </c>
      <c r="H9" s="23" t="str">
        <f>IFERROR(VLOOKUP(G9,Parâmetros!$D$2:$E$36,2,),"")</f>
        <v/>
      </c>
      <c r="I9" s="30"/>
      <c r="J9" s="29"/>
      <c r="K9" s="32"/>
    </row>
    <row r="10" spans="1:12" ht="15" customHeight="1" x14ac:dyDescent="0.25">
      <c r="A10" s="10">
        <v>6</v>
      </c>
      <c r="B10" s="28"/>
      <c r="C10" s="29"/>
      <c r="D10" s="30"/>
      <c r="E10" s="31"/>
      <c r="F10" s="35"/>
      <c r="G10" s="33" t="str">
        <f>IFERROR(IF(B10="EXCLUIR","",VLOOKUP(F10,Parâmetros!$C$2:$D$36,2)),"")</f>
        <v/>
      </c>
      <c r="H10" s="23" t="str">
        <f>IFERROR(VLOOKUP(G10,Parâmetros!$D$2:$E$36,2,),"")</f>
        <v/>
      </c>
      <c r="I10" s="30"/>
      <c r="J10" s="29"/>
      <c r="K10" s="32"/>
    </row>
    <row r="11" spans="1:12" ht="15" customHeight="1" x14ac:dyDescent="0.25">
      <c r="A11" s="10">
        <v>7</v>
      </c>
      <c r="B11" s="28"/>
      <c r="C11" s="29"/>
      <c r="D11" s="30"/>
      <c r="E11" s="31"/>
      <c r="F11" s="35"/>
      <c r="G11" s="33" t="str">
        <f>IFERROR(IF(B11="EXCLUIR","",VLOOKUP(F11,Parâmetros!$C$2:$D$36,2)),"")</f>
        <v/>
      </c>
      <c r="H11" s="23" t="str">
        <f>IFERROR(VLOOKUP(G11,Parâmetros!$D$2:$E$36,2,),"")</f>
        <v/>
      </c>
      <c r="I11" s="30"/>
      <c r="J11" s="29"/>
      <c r="K11" s="32"/>
    </row>
    <row r="12" spans="1:12" ht="15" customHeight="1" x14ac:dyDescent="0.25">
      <c r="A12" s="10">
        <v>8</v>
      </c>
      <c r="B12" s="28"/>
      <c r="C12" s="29"/>
      <c r="D12" s="30"/>
      <c r="E12" s="31"/>
      <c r="F12" s="35"/>
      <c r="G12" s="33" t="str">
        <f>IFERROR(IF(B12="EXCLUIR","",VLOOKUP(F12,Parâmetros!$C$2:$D$36,2)),"")</f>
        <v/>
      </c>
      <c r="H12" s="23" t="str">
        <f>IFERROR(VLOOKUP(G12,Parâmetros!$D$2:$E$36,2,),"")</f>
        <v/>
      </c>
      <c r="I12" s="30"/>
      <c r="J12" s="29"/>
      <c r="K12" s="32"/>
    </row>
    <row r="13" spans="1:12" ht="15" customHeight="1" x14ac:dyDescent="0.25">
      <c r="A13" s="10">
        <v>9</v>
      </c>
      <c r="B13" s="28"/>
      <c r="C13" s="29"/>
      <c r="D13" s="30"/>
      <c r="E13" s="31"/>
      <c r="F13" s="35"/>
      <c r="G13" s="33" t="str">
        <f>IFERROR(IF(B13="EXCLUIR","",VLOOKUP(F13,Parâmetros!$C$2:$D$36,2)),"")</f>
        <v/>
      </c>
      <c r="H13" s="23" t="str">
        <f>IFERROR(VLOOKUP(G13,Parâmetros!$D$2:$E$36,2,),"")</f>
        <v/>
      </c>
      <c r="I13" s="30"/>
      <c r="J13" s="29"/>
      <c r="K13" s="32"/>
    </row>
    <row r="14" spans="1:12" ht="15" customHeight="1" x14ac:dyDescent="0.25">
      <c r="A14" s="10">
        <v>10</v>
      </c>
      <c r="B14" s="28"/>
      <c r="C14" s="29"/>
      <c r="D14" s="30"/>
      <c r="E14" s="31"/>
      <c r="F14" s="35"/>
      <c r="G14" s="33" t="str">
        <f>IFERROR(IF(B14="EXCLUIR","",VLOOKUP(F14,Parâmetros!$C$2:$D$36,2)),"")</f>
        <v/>
      </c>
      <c r="H14" s="23" t="str">
        <f>IFERROR(VLOOKUP(G14,Parâmetros!$D$2:$E$36,2,),"")</f>
        <v/>
      </c>
      <c r="I14" s="30"/>
      <c r="J14" s="29"/>
      <c r="K14" s="32"/>
    </row>
    <row r="15" spans="1:12" ht="15" customHeight="1" x14ac:dyDescent="0.25">
      <c r="A15" s="10">
        <v>11</v>
      </c>
      <c r="B15" s="28"/>
      <c r="C15" s="29"/>
      <c r="D15" s="30"/>
      <c r="E15" s="31"/>
      <c r="F15" s="35"/>
      <c r="G15" s="33" t="str">
        <f>IFERROR(IF(B15="EXCLUIR","",VLOOKUP(F15,Parâmetros!$C$2:$D$36,2)),"")</f>
        <v/>
      </c>
      <c r="H15" s="23" t="str">
        <f>IFERROR(VLOOKUP(G15,Parâmetros!$D$2:$E$36,2,),"")</f>
        <v/>
      </c>
      <c r="I15" s="30"/>
      <c r="J15" s="29"/>
      <c r="K15" s="32"/>
    </row>
    <row r="16" spans="1:12" ht="15" customHeight="1" x14ac:dyDescent="0.25">
      <c r="A16" s="10">
        <v>12</v>
      </c>
      <c r="B16" s="28"/>
      <c r="C16" s="29"/>
      <c r="D16" s="30"/>
      <c r="E16" s="31"/>
      <c r="F16" s="35"/>
      <c r="G16" s="33" t="str">
        <f>IFERROR(IF(B16="EXCLUIR","",VLOOKUP(F16,Parâmetros!$C$2:$D$36,2)),"")</f>
        <v/>
      </c>
      <c r="H16" s="23" t="str">
        <f>IFERROR(VLOOKUP(G16,Parâmetros!$D$2:$E$36,2,),"")</f>
        <v/>
      </c>
      <c r="I16" s="30"/>
      <c r="J16" s="29"/>
      <c r="K16" s="32"/>
    </row>
    <row r="17" spans="1:11" ht="15" customHeight="1" x14ac:dyDescent="0.25">
      <c r="A17" s="10">
        <v>13</v>
      </c>
      <c r="B17" s="28"/>
      <c r="C17" s="29"/>
      <c r="D17" s="30"/>
      <c r="E17" s="31"/>
      <c r="F17" s="35"/>
      <c r="G17" s="33" t="str">
        <f>IFERROR(IF(B17="EXCLUIR","",VLOOKUP(F17,Parâmetros!$C$2:$D$36,2)),"")</f>
        <v/>
      </c>
      <c r="H17" s="23" t="str">
        <f>IFERROR(VLOOKUP(G17,Parâmetros!$D$2:$E$36,2,),"")</f>
        <v/>
      </c>
      <c r="I17" s="30"/>
      <c r="J17" s="29"/>
      <c r="K17" s="32"/>
    </row>
    <row r="18" spans="1:11" ht="15" customHeight="1" x14ac:dyDescent="0.25">
      <c r="A18" s="10">
        <v>14</v>
      </c>
      <c r="B18" s="28"/>
      <c r="C18" s="29"/>
      <c r="D18" s="30"/>
      <c r="E18" s="31"/>
      <c r="F18" s="35"/>
      <c r="G18" s="33" t="str">
        <f>IFERROR(IF(B18="EXCLUIR","",VLOOKUP(F18,Parâmetros!$C$2:$D$36,2)),"")</f>
        <v/>
      </c>
      <c r="H18" s="23" t="str">
        <f>IFERROR(VLOOKUP(G18,Parâmetros!$D$2:$E$36,2,),"")</f>
        <v/>
      </c>
      <c r="I18" s="30"/>
      <c r="J18" s="29"/>
      <c r="K18" s="32"/>
    </row>
    <row r="19" spans="1:11" ht="15" customHeight="1" x14ac:dyDescent="0.25">
      <c r="A19" s="10">
        <v>15</v>
      </c>
      <c r="B19" s="28"/>
      <c r="C19" s="29"/>
      <c r="D19" s="30"/>
      <c r="E19" s="31"/>
      <c r="F19" s="35"/>
      <c r="G19" s="33" t="str">
        <f>IFERROR(IF(B19="EXCLUIR","",VLOOKUP(F19,Parâmetros!$C$2:$D$36,2)),"")</f>
        <v/>
      </c>
      <c r="H19" s="23" t="str">
        <f>IFERROR(VLOOKUP(G19,Parâmetros!$D$2:$E$36,2,),"")</f>
        <v/>
      </c>
      <c r="I19" s="30"/>
      <c r="J19" s="29"/>
      <c r="K19" s="32"/>
    </row>
    <row r="20" spans="1:11" ht="15" customHeight="1" x14ac:dyDescent="0.25">
      <c r="A20" s="10">
        <v>16</v>
      </c>
      <c r="B20" s="28"/>
      <c r="C20" s="29"/>
      <c r="D20" s="30"/>
      <c r="E20" s="31"/>
      <c r="F20" s="35"/>
      <c r="G20" s="33" t="str">
        <f>IFERROR(IF(B20="EXCLUIR","",VLOOKUP(F20,Parâmetros!$C$2:$D$36,2)),"")</f>
        <v/>
      </c>
      <c r="H20" s="23" t="str">
        <f>IFERROR(VLOOKUP(G20,Parâmetros!$D$2:$E$36,2,),"")</f>
        <v/>
      </c>
      <c r="I20" s="30"/>
      <c r="J20" s="29"/>
      <c r="K20" s="32"/>
    </row>
    <row r="21" spans="1:11" ht="15" customHeight="1" x14ac:dyDescent="0.25">
      <c r="A21" s="10">
        <v>17</v>
      </c>
      <c r="B21" s="28"/>
      <c r="C21" s="29"/>
      <c r="D21" s="30"/>
      <c r="E21" s="31"/>
      <c r="F21" s="35"/>
      <c r="G21" s="33" t="str">
        <f>IFERROR(IF(B21="EXCLUIR","",VLOOKUP(F21,Parâmetros!$C$2:$D$36,2)),"")</f>
        <v/>
      </c>
      <c r="H21" s="23" t="str">
        <f>IFERROR(VLOOKUP(G21,Parâmetros!$D$2:$E$36,2,),"")</f>
        <v/>
      </c>
      <c r="I21" s="30"/>
      <c r="J21" s="29"/>
      <c r="K21" s="32"/>
    </row>
    <row r="22" spans="1:11" ht="15" customHeight="1" x14ac:dyDescent="0.25">
      <c r="A22" s="10">
        <v>18</v>
      </c>
      <c r="B22" s="28"/>
      <c r="C22" s="29"/>
      <c r="D22" s="30"/>
      <c r="E22" s="31"/>
      <c r="F22" s="35"/>
      <c r="G22" s="33" t="str">
        <f>IFERROR(IF(B22="EXCLUIR","",VLOOKUP(F22,Parâmetros!$C$2:$D$36,2)),"")</f>
        <v/>
      </c>
      <c r="H22" s="23" t="str">
        <f>IFERROR(VLOOKUP(G22,Parâmetros!$D$2:$E$36,2,),"")</f>
        <v/>
      </c>
      <c r="I22" s="30"/>
      <c r="J22" s="29"/>
      <c r="K22" s="32"/>
    </row>
    <row r="23" spans="1:11" ht="15" customHeight="1" x14ac:dyDescent="0.25">
      <c r="A23" s="10">
        <v>19</v>
      </c>
      <c r="B23" s="28"/>
      <c r="C23" s="29"/>
      <c r="D23" s="30"/>
      <c r="E23" s="31"/>
      <c r="F23" s="35"/>
      <c r="G23" s="33" t="str">
        <f>IFERROR(IF(B23="EXCLUIR","",VLOOKUP(F23,Parâmetros!$C$2:$D$36,2)),"")</f>
        <v/>
      </c>
      <c r="H23" s="23" t="str">
        <f>IFERROR(VLOOKUP(G23,Parâmetros!$D$2:$E$36,2,),"")</f>
        <v/>
      </c>
      <c r="I23" s="30"/>
      <c r="J23" s="29"/>
      <c r="K23" s="32"/>
    </row>
    <row r="24" spans="1:11" ht="15" customHeight="1" x14ac:dyDescent="0.25">
      <c r="A24" s="10">
        <v>20</v>
      </c>
      <c r="B24" s="28"/>
      <c r="C24" s="29"/>
      <c r="D24" s="30"/>
      <c r="E24" s="31"/>
      <c r="F24" s="35"/>
      <c r="G24" s="33" t="str">
        <f>IFERROR(IF(B24="EXCLUIR","",VLOOKUP(F24,Parâmetros!$C$2:$D$36,2)),"")</f>
        <v/>
      </c>
      <c r="H24" s="23" t="str">
        <f>IFERROR(VLOOKUP(G24,Parâmetros!$D$2:$E$36,2,),"")</f>
        <v/>
      </c>
      <c r="I24" s="30"/>
      <c r="J24" s="29"/>
      <c r="K24" s="32"/>
    </row>
    <row r="25" spans="1:11" ht="15" customHeight="1" x14ac:dyDescent="0.25">
      <c r="A25" s="10">
        <v>21</v>
      </c>
      <c r="B25" s="28"/>
      <c r="C25" s="29"/>
      <c r="D25" s="30"/>
      <c r="E25" s="31"/>
      <c r="F25" s="35"/>
      <c r="G25" s="33" t="str">
        <f>IFERROR(IF(B25="EXCLUIR","",VLOOKUP(F25,Parâmetros!$C$2:$D$36,2)),"")</f>
        <v/>
      </c>
      <c r="H25" s="23" t="str">
        <f>IFERROR(VLOOKUP(G25,Parâmetros!$D$2:$E$36,2,),"")</f>
        <v/>
      </c>
      <c r="I25" s="30"/>
      <c r="J25" s="29"/>
      <c r="K25" s="32"/>
    </row>
    <row r="26" spans="1:11" ht="15" customHeight="1" x14ac:dyDescent="0.25">
      <c r="A26" s="10">
        <v>22</v>
      </c>
      <c r="B26" s="28"/>
      <c r="C26" s="29"/>
      <c r="D26" s="30"/>
      <c r="E26" s="31"/>
      <c r="F26" s="35"/>
      <c r="G26" s="33" t="str">
        <f>IFERROR(IF(B26="EXCLUIR","",VLOOKUP(F26,Parâmetros!$C$2:$D$36,2)),"")</f>
        <v/>
      </c>
      <c r="H26" s="23" t="str">
        <f>IFERROR(VLOOKUP(G26,Parâmetros!$D$2:$E$36,2,),"")</f>
        <v/>
      </c>
      <c r="I26" s="30"/>
      <c r="J26" s="29"/>
      <c r="K26" s="32"/>
    </row>
    <row r="27" spans="1:11" ht="15" customHeight="1" x14ac:dyDescent="0.25">
      <c r="A27" s="10">
        <v>23</v>
      </c>
      <c r="B27" s="28"/>
      <c r="C27" s="29"/>
      <c r="D27" s="30"/>
      <c r="E27" s="31"/>
      <c r="F27" s="35"/>
      <c r="G27" s="33" t="str">
        <f>IFERROR(IF(B27="EXCLUIR","",VLOOKUP(F27,Parâmetros!$C$2:$D$36,2)),"")</f>
        <v/>
      </c>
      <c r="H27" s="23" t="str">
        <f>IFERROR(VLOOKUP(G27,Parâmetros!$D$2:$E$36,2,),"")</f>
        <v/>
      </c>
      <c r="I27" s="30"/>
      <c r="J27" s="29"/>
      <c r="K27" s="32"/>
    </row>
    <row r="28" spans="1:11" ht="15" customHeight="1" x14ac:dyDescent="0.25">
      <c r="A28" s="10">
        <v>24</v>
      </c>
      <c r="B28" s="28"/>
      <c r="C28" s="29"/>
      <c r="D28" s="30"/>
      <c r="E28" s="31"/>
      <c r="F28" s="35"/>
      <c r="G28" s="33" t="str">
        <f>IFERROR(IF(B28="EXCLUIR","",VLOOKUP(F28,Parâmetros!$C$2:$D$36,2)),"")</f>
        <v/>
      </c>
      <c r="H28" s="23" t="str">
        <f>IFERROR(VLOOKUP(G28,Parâmetros!$D$2:$E$36,2,),"")</f>
        <v/>
      </c>
      <c r="I28" s="30"/>
      <c r="J28" s="29"/>
      <c r="K28" s="32"/>
    </row>
    <row r="29" spans="1:11" ht="15" customHeight="1" x14ac:dyDescent="0.25">
      <c r="A29" s="10">
        <v>25</v>
      </c>
      <c r="B29" s="28"/>
      <c r="C29" s="29"/>
      <c r="D29" s="30"/>
      <c r="E29" s="31"/>
      <c r="F29" s="35"/>
      <c r="G29" s="33" t="str">
        <f>IFERROR(IF(B29="EXCLUIR","",VLOOKUP(F29,Parâmetros!$C$2:$D$36,2)),"")</f>
        <v/>
      </c>
      <c r="H29" s="23" t="str">
        <f>IFERROR(VLOOKUP(G29,Parâmetros!$D$2:$E$36,2,),"")</f>
        <v/>
      </c>
      <c r="I29" s="30"/>
      <c r="J29" s="29"/>
      <c r="K29" s="32"/>
    </row>
    <row r="30" spans="1:11" ht="15" customHeight="1" x14ac:dyDescent="0.25">
      <c r="A30" s="10">
        <v>26</v>
      </c>
      <c r="B30" s="28"/>
      <c r="C30" s="29"/>
      <c r="D30" s="30"/>
      <c r="E30" s="31"/>
      <c r="F30" s="35"/>
      <c r="G30" s="33" t="str">
        <f>IFERROR(IF(B30="EXCLUIR","",VLOOKUP(F30,Parâmetros!$C$2:$D$36,2)),"")</f>
        <v/>
      </c>
      <c r="H30" s="23" t="str">
        <f>IFERROR(VLOOKUP(G30,Parâmetros!$D$2:$E$36,2,),"")</f>
        <v/>
      </c>
      <c r="I30" s="30"/>
      <c r="J30" s="29"/>
      <c r="K30" s="32"/>
    </row>
    <row r="31" spans="1:11" ht="15" customHeight="1" x14ac:dyDescent="0.25">
      <c r="A31" s="10">
        <v>27</v>
      </c>
      <c r="B31" s="28"/>
      <c r="C31" s="29"/>
      <c r="D31" s="30"/>
      <c r="E31" s="31"/>
      <c r="F31" s="35"/>
      <c r="G31" s="33" t="str">
        <f>IFERROR(IF(B31="EXCLUIR","",VLOOKUP(F31,Parâmetros!$C$2:$D$36,2)),"")</f>
        <v/>
      </c>
      <c r="H31" s="23" t="str">
        <f>IFERROR(VLOOKUP(G31,Parâmetros!$D$2:$E$36,2,),"")</f>
        <v/>
      </c>
      <c r="I31" s="30"/>
      <c r="J31" s="29"/>
      <c r="K31" s="32"/>
    </row>
    <row r="32" spans="1:11" ht="15" customHeight="1" x14ac:dyDescent="0.25">
      <c r="A32" s="10">
        <v>28</v>
      </c>
      <c r="B32" s="28"/>
      <c r="C32" s="29"/>
      <c r="D32" s="30"/>
      <c r="E32" s="31"/>
      <c r="F32" s="35"/>
      <c r="G32" s="33" t="str">
        <f>IFERROR(IF(B32="EXCLUIR","",VLOOKUP(F32,Parâmetros!$C$2:$D$36,2)),"")</f>
        <v/>
      </c>
      <c r="H32" s="23" t="str">
        <f>IFERROR(VLOOKUP(G32,Parâmetros!$D$2:$E$36,2,),"")</f>
        <v/>
      </c>
      <c r="I32" s="30"/>
      <c r="J32" s="29"/>
      <c r="K32" s="32"/>
    </row>
    <row r="33" spans="1:11" ht="15" customHeight="1" x14ac:dyDescent="0.25">
      <c r="A33" s="10">
        <v>29</v>
      </c>
      <c r="B33" s="28"/>
      <c r="C33" s="29"/>
      <c r="D33" s="30"/>
      <c r="E33" s="31"/>
      <c r="F33" s="35"/>
      <c r="G33" s="33" t="str">
        <f>IFERROR(IF(B33="EXCLUIR","",VLOOKUP(F33,Parâmetros!$C$2:$D$36,2)),"")</f>
        <v/>
      </c>
      <c r="H33" s="23" t="str">
        <f>IFERROR(VLOOKUP(G33,Parâmetros!$D$2:$E$36,2,),"")</f>
        <v/>
      </c>
      <c r="I33" s="30"/>
      <c r="J33" s="29"/>
      <c r="K33" s="32"/>
    </row>
    <row r="34" spans="1:11" ht="15" customHeight="1" x14ac:dyDescent="0.25">
      <c r="A34" s="10">
        <v>30</v>
      </c>
      <c r="B34" s="28"/>
      <c r="C34" s="29"/>
      <c r="D34" s="30"/>
      <c r="E34" s="31"/>
      <c r="F34" s="35"/>
      <c r="G34" s="33" t="str">
        <f>IFERROR(IF(B34="EXCLUIR","",VLOOKUP(F34,Parâmetros!$C$2:$D$36,2)),"")</f>
        <v/>
      </c>
      <c r="H34" s="23" t="str">
        <f>IFERROR(VLOOKUP(G34,Parâmetros!$D$2:$E$36,2,),"")</f>
        <v/>
      </c>
      <c r="I34" s="30"/>
      <c r="J34" s="29"/>
      <c r="K34" s="32"/>
    </row>
    <row r="35" spans="1:11" ht="15" customHeight="1" x14ac:dyDescent="0.25">
      <c r="A35" s="10">
        <v>31</v>
      </c>
      <c r="B35" s="28"/>
      <c r="C35" s="29"/>
      <c r="D35" s="30"/>
      <c r="E35" s="31"/>
      <c r="F35" s="35"/>
      <c r="G35" s="33" t="str">
        <f>IFERROR(IF(B35="EXCLUIR","",VLOOKUP(F35,Parâmetros!$C$2:$D$36,2)),"")</f>
        <v/>
      </c>
      <c r="H35" s="23" t="str">
        <f>IFERROR(VLOOKUP(G35,Parâmetros!$D$2:$E$36,2,),"")</f>
        <v/>
      </c>
      <c r="I35" s="30"/>
      <c r="J35" s="29"/>
      <c r="K35" s="32"/>
    </row>
    <row r="36" spans="1:11" ht="15" customHeight="1" x14ac:dyDescent="0.25">
      <c r="A36" s="10">
        <v>32</v>
      </c>
      <c r="B36" s="28"/>
      <c r="C36" s="29"/>
      <c r="D36" s="30"/>
      <c r="E36" s="31"/>
      <c r="F36" s="35"/>
      <c r="G36" s="33" t="str">
        <f>IFERROR(IF(B36="EXCLUIR","",VLOOKUP(F36,Parâmetros!$C$2:$D$36,2)),"")</f>
        <v/>
      </c>
      <c r="H36" s="23" t="str">
        <f>IFERROR(VLOOKUP(G36,Parâmetros!$D$2:$E$36,2,),"")</f>
        <v/>
      </c>
      <c r="I36" s="30"/>
      <c r="J36" s="29"/>
      <c r="K36" s="32"/>
    </row>
    <row r="37" spans="1:11" ht="15" customHeight="1" x14ac:dyDescent="0.25">
      <c r="A37" s="10">
        <v>33</v>
      </c>
      <c r="B37" s="28"/>
      <c r="C37" s="29"/>
      <c r="D37" s="30"/>
      <c r="E37" s="31"/>
      <c r="F37" s="35"/>
      <c r="G37" s="33" t="str">
        <f>IFERROR(IF(B37="EXCLUIR","",VLOOKUP(F37,Parâmetros!$C$2:$D$36,2)),"")</f>
        <v/>
      </c>
      <c r="H37" s="23" t="str">
        <f>IFERROR(VLOOKUP(G37,Parâmetros!$D$2:$E$36,2,),"")</f>
        <v/>
      </c>
      <c r="I37" s="30"/>
      <c r="J37" s="29"/>
      <c r="K37" s="32"/>
    </row>
    <row r="38" spans="1:11" ht="15" customHeight="1" x14ac:dyDescent="0.25">
      <c r="A38" s="10">
        <v>34</v>
      </c>
      <c r="B38" s="28"/>
      <c r="C38" s="29"/>
      <c r="D38" s="30"/>
      <c r="E38" s="31"/>
      <c r="F38" s="35"/>
      <c r="G38" s="33" t="str">
        <f>IFERROR(IF(B38="EXCLUIR","",VLOOKUP(F38,Parâmetros!$C$2:$D$36,2)),"")</f>
        <v/>
      </c>
      <c r="H38" s="23" t="str">
        <f>IFERROR(VLOOKUP(G38,Parâmetros!$D$2:$E$36,2,),"")</f>
        <v/>
      </c>
      <c r="I38" s="30"/>
      <c r="J38" s="29"/>
      <c r="K38" s="32"/>
    </row>
    <row r="39" spans="1:11" ht="15" customHeight="1" x14ac:dyDescent="0.25">
      <c r="A39" s="10">
        <v>35</v>
      </c>
      <c r="B39" s="28"/>
      <c r="C39" s="29"/>
      <c r="D39" s="30"/>
      <c r="E39" s="31"/>
      <c r="F39" s="35"/>
      <c r="G39" s="33" t="str">
        <f>IFERROR(IF(B39="EXCLUIR","",VLOOKUP(F39,Parâmetros!$C$2:$D$36,2)),"")</f>
        <v/>
      </c>
      <c r="H39" s="23" t="str">
        <f>IFERROR(VLOOKUP(G39,Parâmetros!$D$2:$E$36,2,),"")</f>
        <v/>
      </c>
      <c r="I39" s="30"/>
      <c r="J39" s="29"/>
      <c r="K39" s="32"/>
    </row>
    <row r="40" spans="1:11" ht="15" customHeight="1" x14ac:dyDescent="0.25">
      <c r="A40" s="10">
        <v>36</v>
      </c>
      <c r="B40" s="28"/>
      <c r="C40" s="29"/>
      <c r="D40" s="30"/>
      <c r="E40" s="31"/>
      <c r="F40" s="28"/>
      <c r="G40" s="33" t="str">
        <f>IFERROR(IF(B40="EXCLUIR","",VLOOKUP(F40,Parâmetros!$C$2:$D$36,2)),"")</f>
        <v/>
      </c>
      <c r="H40" s="6" t="str">
        <f>IFERROR(VLOOKUP(G40,Parâmetros!$D$2:$E$36,2,),"")</f>
        <v/>
      </c>
      <c r="I40" s="30"/>
      <c r="J40" s="29"/>
      <c r="K40" s="32"/>
    </row>
    <row r="41" spans="1:11" ht="15" customHeight="1" x14ac:dyDescent="0.25">
      <c r="A41" s="10">
        <v>37</v>
      </c>
      <c r="B41" s="28"/>
      <c r="C41" s="29"/>
      <c r="D41" s="30"/>
      <c r="E41" s="31"/>
      <c r="F41" s="28"/>
      <c r="G41" s="33" t="str">
        <f>IFERROR(IF(B41="EXCLUIR","",VLOOKUP(F41,Parâmetros!$C$2:$D$36,2)),"")</f>
        <v/>
      </c>
      <c r="H41" s="6" t="str">
        <f>IFERROR(VLOOKUP(G41,Parâmetros!$D$2:$E$36,2,),"")</f>
        <v/>
      </c>
      <c r="I41" s="30"/>
      <c r="J41" s="29"/>
      <c r="K41" s="32"/>
    </row>
    <row r="42" spans="1:11" ht="15" customHeight="1" x14ac:dyDescent="0.25">
      <c r="A42" s="10">
        <v>38</v>
      </c>
      <c r="B42" s="28"/>
      <c r="C42" s="29"/>
      <c r="D42" s="30"/>
      <c r="E42" s="31"/>
      <c r="F42" s="28"/>
      <c r="G42" s="33" t="str">
        <f>IFERROR(IF(B42="EXCLUIR","",VLOOKUP(F42,Parâmetros!$C$2:$D$36,2)),"")</f>
        <v/>
      </c>
      <c r="H42" s="6" t="str">
        <f>IFERROR(VLOOKUP(G42,Parâmetros!$D$2:$E$36,2,),"")</f>
        <v/>
      </c>
      <c r="I42" s="30"/>
      <c r="J42" s="29"/>
      <c r="K42" s="32"/>
    </row>
    <row r="43" spans="1:11" ht="15" customHeight="1" x14ac:dyDescent="0.25">
      <c r="A43" s="10">
        <v>39</v>
      </c>
      <c r="B43" s="28"/>
      <c r="C43" s="29"/>
      <c r="D43" s="30"/>
      <c r="E43" s="31"/>
      <c r="F43" s="28"/>
      <c r="G43" s="33" t="str">
        <f>IFERROR(IF(B43="EXCLUIR","",VLOOKUP(F43,Parâmetros!$C$2:$D$36,2)),"")</f>
        <v/>
      </c>
      <c r="H43" s="6" t="str">
        <f>IFERROR(VLOOKUP(G43,Parâmetros!$D$2:$E$36,2,),"")</f>
        <v/>
      </c>
      <c r="I43" s="30"/>
      <c r="J43" s="29"/>
      <c r="K43" s="32"/>
    </row>
    <row r="44" spans="1:11" ht="15" customHeight="1" x14ac:dyDescent="0.25">
      <c r="A44" s="10">
        <v>40</v>
      </c>
      <c r="B44" s="28"/>
      <c r="C44" s="29"/>
      <c r="D44" s="30"/>
      <c r="E44" s="31"/>
      <c r="F44" s="28"/>
      <c r="G44" s="33" t="str">
        <f>IFERROR(IF(B44="EXCLUIR","",VLOOKUP(F44,Parâmetros!$C$2:$D$36,2)),"")</f>
        <v/>
      </c>
      <c r="H44" s="6" t="str">
        <f>IFERROR(VLOOKUP(G44,Parâmetros!$D$2:$E$36,2,),"")</f>
        <v/>
      </c>
      <c r="I44" s="30"/>
      <c r="J44" s="29"/>
      <c r="K44" s="32"/>
    </row>
    <row r="45" spans="1:11" ht="15" customHeight="1" x14ac:dyDescent="0.25">
      <c r="A45" s="10">
        <v>41</v>
      </c>
      <c r="B45" s="28"/>
      <c r="C45" s="29"/>
      <c r="D45" s="30"/>
      <c r="E45" s="31"/>
      <c r="F45" s="28"/>
      <c r="G45" s="33" t="str">
        <f>IFERROR(IF(B45="EXCLUIR","",VLOOKUP(F45,Parâmetros!$C$2:$D$36,2)),"")</f>
        <v/>
      </c>
      <c r="H45" s="6" t="str">
        <f>IFERROR(VLOOKUP(G45,Parâmetros!$D$2:$E$36,2,),"")</f>
        <v/>
      </c>
      <c r="I45" s="30"/>
      <c r="J45" s="29"/>
      <c r="K45" s="32"/>
    </row>
    <row r="46" spans="1:11" ht="15" customHeight="1" x14ac:dyDescent="0.25">
      <c r="A46" s="10">
        <v>42</v>
      </c>
      <c r="B46" s="28"/>
      <c r="C46" s="29"/>
      <c r="D46" s="30"/>
      <c r="E46" s="31"/>
      <c r="F46" s="28"/>
      <c r="G46" s="33" t="str">
        <f>IFERROR(IF(B46="EXCLUIR","",VLOOKUP(F46,Parâmetros!$C$2:$D$36,2)),"")</f>
        <v/>
      </c>
      <c r="H46" s="6" t="str">
        <f>IFERROR(VLOOKUP(G46,Parâmetros!$D$2:$E$36,2,),"")</f>
        <v/>
      </c>
      <c r="I46" s="30"/>
      <c r="J46" s="29"/>
      <c r="K46" s="32"/>
    </row>
    <row r="47" spans="1:11" ht="15" customHeight="1" x14ac:dyDescent="0.25">
      <c r="A47" s="10">
        <v>43</v>
      </c>
      <c r="B47" s="28"/>
      <c r="C47" s="29"/>
      <c r="D47" s="30"/>
      <c r="E47" s="31"/>
      <c r="F47" s="28"/>
      <c r="G47" s="33" t="str">
        <f>IFERROR(IF(B47="EXCLUIR","",VLOOKUP(F47,Parâmetros!$C$2:$D$36,2)),"")</f>
        <v/>
      </c>
      <c r="H47" s="6" t="str">
        <f>IFERROR(VLOOKUP(G47,Parâmetros!$D$2:$E$36,2,),"")</f>
        <v/>
      </c>
      <c r="I47" s="30"/>
      <c r="J47" s="29"/>
      <c r="K47" s="32"/>
    </row>
    <row r="48" spans="1:11" ht="15" customHeight="1" x14ac:dyDescent="0.25">
      <c r="A48" s="10">
        <v>44</v>
      </c>
      <c r="B48" s="28"/>
      <c r="C48" s="29"/>
      <c r="D48" s="30"/>
      <c r="E48" s="31"/>
      <c r="F48" s="28"/>
      <c r="G48" s="33" t="str">
        <f>IFERROR(IF(B48="EXCLUIR","",VLOOKUP(F48,Parâmetros!$C$2:$D$36,2)),"")</f>
        <v/>
      </c>
      <c r="H48" s="6" t="str">
        <f>IFERROR(VLOOKUP(G48,Parâmetros!$D$2:$E$36,2,),"")</f>
        <v/>
      </c>
      <c r="I48" s="30"/>
      <c r="J48" s="29"/>
      <c r="K48" s="32"/>
    </row>
    <row r="49" spans="1:11" ht="15" customHeight="1" x14ac:dyDescent="0.25">
      <c r="A49" s="10">
        <v>45</v>
      </c>
      <c r="B49" s="28"/>
      <c r="C49" s="29"/>
      <c r="D49" s="30"/>
      <c r="E49" s="31"/>
      <c r="F49" s="28"/>
      <c r="G49" s="33" t="str">
        <f>IFERROR(IF(B49="EXCLUIR","",VLOOKUP(F49,Parâmetros!$C$2:$D$36,2)),"")</f>
        <v/>
      </c>
      <c r="H49" s="6" t="str">
        <f>IFERROR(VLOOKUP(G49,Parâmetros!$D$2:$E$36,2,),"")</f>
        <v/>
      </c>
      <c r="I49" s="30"/>
      <c r="J49" s="29"/>
      <c r="K49" s="32"/>
    </row>
    <row r="50" spans="1:11" ht="15" customHeight="1" thickBot="1" x14ac:dyDescent="0.3">
      <c r="A50" s="10">
        <v>46</v>
      </c>
      <c r="B50" s="28"/>
      <c r="C50" s="29"/>
      <c r="D50" s="30"/>
      <c r="E50" s="31"/>
      <c r="F50" s="28"/>
      <c r="G50" s="33" t="str">
        <f>IFERROR(IF(B50="EXCLUIR","",VLOOKUP(F50,Parâmetros!$C$2:$D$36,2)),"")</f>
        <v/>
      </c>
      <c r="H50" s="6" t="str">
        <f>IFERROR(VLOOKUP(G50,Parâmetros!$D$2:$E$36,2,),"")</f>
        <v/>
      </c>
      <c r="I50" s="30"/>
      <c r="J50" s="29"/>
      <c r="K50" s="32"/>
    </row>
    <row r="51" spans="1:11" ht="16.5" thickBot="1" x14ac:dyDescent="0.3">
      <c r="A51" s="64" t="s">
        <v>83</v>
      </c>
      <c r="B51" s="65"/>
      <c r="C51" s="65"/>
      <c r="D51" s="65"/>
      <c r="E51" s="15" t="str">
        <f>IFERROR(VLOOKUP(D2,Parâmetros!G2:$H$25,2,0),"")</f>
        <v/>
      </c>
      <c r="F51" s="11" t="s">
        <v>19</v>
      </c>
      <c r="G51" s="34">
        <f>SUM(G5:G50)</f>
        <v>0</v>
      </c>
      <c r="H51" s="13"/>
      <c r="I51" s="12" t="s">
        <v>20</v>
      </c>
      <c r="J51" s="15" t="str">
        <f>IFERROR(E51-G51,"")</f>
        <v/>
      </c>
      <c r="K51" s="14"/>
    </row>
    <row r="52" spans="1:11" ht="17.25" customHeight="1" x14ac:dyDescent="0.2">
      <c r="A52" s="68" t="s">
        <v>71</v>
      </c>
      <c r="B52" s="68"/>
      <c r="C52" s="68"/>
      <c r="D52" s="45"/>
      <c r="E52" s="68" t="s">
        <v>72</v>
      </c>
      <c r="F52" s="68"/>
      <c r="G52" s="68"/>
      <c r="H52" s="45"/>
      <c r="I52" s="68" t="s">
        <v>36</v>
      </c>
      <c r="J52" s="68"/>
      <c r="K52" s="68"/>
    </row>
    <row r="53" spans="1:11" ht="13.5" customHeight="1" x14ac:dyDescent="0.25">
      <c r="A53" s="69" t="s">
        <v>34</v>
      </c>
      <c r="B53" s="69"/>
      <c r="C53" s="69"/>
      <c r="D53" s="46"/>
      <c r="E53" s="69" t="s">
        <v>35</v>
      </c>
      <c r="F53" s="69"/>
      <c r="G53" s="69"/>
      <c r="H53" s="46"/>
      <c r="I53" s="69" t="s">
        <v>64</v>
      </c>
      <c r="J53" s="69"/>
      <c r="K53" s="69"/>
    </row>
    <row r="54" spans="1:11" ht="3.75" customHeight="1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</row>
    <row r="55" spans="1:11" ht="11.25" customHeight="1" x14ac:dyDescent="0.25">
      <c r="A55" s="66" t="s">
        <v>37</v>
      </c>
      <c r="B55" s="66"/>
      <c r="C55" s="47">
        <f ca="1">TODAY()</f>
        <v>46086</v>
      </c>
      <c r="D55" s="48"/>
      <c r="E55" s="67" t="s">
        <v>65</v>
      </c>
      <c r="F55" s="67"/>
      <c r="G55" s="67"/>
      <c r="H55" s="48"/>
      <c r="I55" s="67" t="s">
        <v>38</v>
      </c>
      <c r="J55" s="67"/>
      <c r="K55" s="67"/>
    </row>
  </sheetData>
  <sheetProtection password="C144" sheet="1" objects="1" scenarios="1"/>
  <mergeCells count="14">
    <mergeCell ref="A55:B55"/>
    <mergeCell ref="E55:G55"/>
    <mergeCell ref="I55:K55"/>
    <mergeCell ref="A52:C52"/>
    <mergeCell ref="E52:G52"/>
    <mergeCell ref="I52:K52"/>
    <mergeCell ref="A53:C53"/>
    <mergeCell ref="E53:G53"/>
    <mergeCell ref="I53:K53"/>
    <mergeCell ref="A1:C1"/>
    <mergeCell ref="J1:K1"/>
    <mergeCell ref="A2:C2"/>
    <mergeCell ref="D2:H2"/>
    <mergeCell ref="A51:D51"/>
  </mergeCells>
  <conditionalFormatting sqref="J51">
    <cfRule type="cellIs" dxfId="9" priority="7" operator="lessThan">
      <formula>0</formula>
    </cfRule>
    <cfRule type="cellIs" dxfId="8" priority="12" operator="greaterThan">
      <formula>0</formula>
    </cfRule>
    <cfRule type="cellIs" dxfId="7" priority="13" operator="lessThan">
      <formula>0</formula>
    </cfRule>
  </conditionalFormatting>
  <conditionalFormatting sqref="B5:B48 B50">
    <cfRule type="cellIs" dxfId="6" priority="9" operator="equal">
      <formula>"ALTERAR"</formula>
    </cfRule>
    <cfRule type="cellIs" dxfId="5" priority="10" operator="equal">
      <formula>"INCLUIR"</formula>
    </cfRule>
    <cfRule type="cellIs" dxfId="4" priority="11" operator="equal">
      <formula>"EXCLUIR"</formula>
    </cfRule>
  </conditionalFormatting>
  <conditionalFormatting sqref="G51">
    <cfRule type="cellIs" dxfId="3" priority="8" operator="greaterThan">
      <formula>$E$51</formula>
    </cfRule>
  </conditionalFormatting>
  <conditionalFormatting sqref="B49">
    <cfRule type="cellIs" dxfId="2" priority="1" operator="equal">
      <formula>"ALTERAR"</formula>
    </cfRule>
    <cfRule type="cellIs" dxfId="1" priority="2" operator="equal">
      <formula>"INCLUIR"</formula>
    </cfRule>
    <cfRule type="cellIs" dxfId="0" priority="3" operator="equal">
      <formula>"EXCLUIR"</formula>
    </cfRule>
  </conditionalFormatting>
  <dataValidations disablePrompts="1" count="5">
    <dataValidation type="list" allowBlank="1" showInputMessage="1" showErrorMessage="1" sqref="K2">
      <formula1>ANO</formula1>
    </dataValidation>
    <dataValidation type="list" allowBlank="1" showInputMessage="1" showErrorMessage="1" sqref="J2">
      <formula1>MÊS</formula1>
    </dataValidation>
    <dataValidation type="list" allowBlank="1" showInputMessage="1" showErrorMessage="1" sqref="D2:H2">
      <formula1>CARGOS</formula1>
    </dataValidation>
    <dataValidation type="list" allowBlank="1" showInputMessage="1" showErrorMessage="1" sqref="F5:F50">
      <formula1>NÍVEL</formula1>
    </dataValidation>
    <dataValidation type="list" allowBlank="1" showInputMessage="1" showErrorMessage="1" sqref="B5:B50">
      <formula1>comando</formula1>
    </dataValidation>
  </dataValidations>
  <pageMargins left="0.51181102362204722" right="0" top="0.51181102362204722" bottom="0" header="3.937007874015748E-2" footer="0"/>
  <pageSetup paperSize="9" scale="68" orientation="landscape" r:id="rId1"/>
  <headerFooter>
    <oddHeader>&amp;C&amp;"Times New Roman,Negrito"&amp;12&amp;G COMANDO DE ALTERAÇÃO DA RETRIBUIÇÃO DE ASSESSORAMENTO PARLAMENTAR (RAP)&amp;"Times New Roman,Normal"(Anexo II do Ato Normativo Nº 204, de 15/05/1997, e suas alterações posteriores)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zoomScale="120" zoomScaleNormal="120" workbookViewId="0">
      <selection activeCell="A14" sqref="A14"/>
    </sheetView>
  </sheetViews>
  <sheetFormatPr defaultRowHeight="15" x14ac:dyDescent="0.25"/>
  <cols>
    <col min="1" max="1" width="18.7109375" bestFit="1" customWidth="1"/>
    <col min="3" max="3" width="7.42578125" bestFit="1" customWidth="1"/>
    <col min="4" max="4" width="13.85546875" bestFit="1" customWidth="1"/>
    <col min="5" max="5" width="12.28515625" bestFit="1" customWidth="1"/>
    <col min="7" max="7" width="113.85546875" bestFit="1" customWidth="1"/>
    <col min="8" max="8" width="13.140625" bestFit="1" customWidth="1"/>
    <col min="11" max="11" width="14" bestFit="1" customWidth="1"/>
    <col min="12" max="12" width="9" bestFit="1" customWidth="1"/>
    <col min="14" max="15" width="10.5703125" bestFit="1" customWidth="1"/>
  </cols>
  <sheetData>
    <row r="1" spans="1:15" ht="30" x14ac:dyDescent="0.25">
      <c r="A1" s="21" t="s">
        <v>66</v>
      </c>
      <c r="B1" s="21"/>
      <c r="C1" s="21" t="s">
        <v>7</v>
      </c>
      <c r="D1" s="20" t="s">
        <v>67</v>
      </c>
      <c r="E1" s="20" t="s">
        <v>18</v>
      </c>
      <c r="G1" s="24" t="s">
        <v>68</v>
      </c>
      <c r="K1" s="24" t="s">
        <v>69</v>
      </c>
      <c r="L1" s="24" t="s">
        <v>70</v>
      </c>
    </row>
    <row r="2" spans="1:15" ht="15.75" x14ac:dyDescent="0.25">
      <c r="A2" s="4" t="s">
        <v>11</v>
      </c>
      <c r="C2" s="19">
        <v>1</v>
      </c>
      <c r="D2" s="49">
        <f>'[1]2026'!B21</f>
        <v>1621</v>
      </c>
      <c r="E2" s="5">
        <f>'[1]2026'!N21</f>
        <v>1499.425</v>
      </c>
      <c r="G2" s="50" t="s">
        <v>21</v>
      </c>
      <c r="H2" s="52">
        <v>124354.55</v>
      </c>
      <c r="K2" s="1" t="s">
        <v>39</v>
      </c>
      <c r="L2" s="1" t="s">
        <v>52</v>
      </c>
      <c r="N2" s="25"/>
      <c r="O2" s="25"/>
    </row>
    <row r="3" spans="1:15" ht="15.75" x14ac:dyDescent="0.25">
      <c r="A3" s="4" t="s">
        <v>12</v>
      </c>
      <c r="C3" s="19">
        <v>2</v>
      </c>
      <c r="D3" s="49">
        <f>'[1]2026'!B22</f>
        <v>1640</v>
      </c>
      <c r="E3" s="5">
        <f>'[1]2026'!N22</f>
        <v>1516.7149999999999</v>
      </c>
      <c r="G3" s="50" t="s">
        <v>29</v>
      </c>
      <c r="H3" s="26">
        <f>H2+4000</f>
        <v>128354.55</v>
      </c>
      <c r="K3" s="1" t="s">
        <v>40</v>
      </c>
      <c r="L3" s="1" t="s">
        <v>53</v>
      </c>
      <c r="N3" s="25"/>
      <c r="O3" s="25"/>
    </row>
    <row r="4" spans="1:15" ht="15.75" x14ac:dyDescent="0.25">
      <c r="A4" s="4" t="s">
        <v>13</v>
      </c>
      <c r="C4" s="19">
        <v>3</v>
      </c>
      <c r="D4" s="49">
        <f>'[1]2026'!B23</f>
        <v>1650</v>
      </c>
      <c r="E4" s="5">
        <f>'[1]2026'!N23</f>
        <v>1525.8150000000001</v>
      </c>
      <c r="G4" s="50" t="s">
        <v>30</v>
      </c>
      <c r="H4" s="26">
        <f>H2+7000</f>
        <v>131354.54999999999</v>
      </c>
      <c r="K4" s="1" t="s">
        <v>41</v>
      </c>
      <c r="L4" s="1" t="s">
        <v>54</v>
      </c>
      <c r="N4" s="25"/>
      <c r="O4" s="25"/>
    </row>
    <row r="5" spans="1:15" ht="15.75" x14ac:dyDescent="0.25">
      <c r="A5" s="4" t="s">
        <v>14</v>
      </c>
      <c r="C5" s="19">
        <v>4</v>
      </c>
      <c r="D5" s="49">
        <f>'[1]2026'!B24</f>
        <v>1660</v>
      </c>
      <c r="E5" s="5">
        <f>'[1]2026'!N24</f>
        <v>1534.915</v>
      </c>
      <c r="G5" s="50" t="s">
        <v>74</v>
      </c>
      <c r="H5" s="26">
        <f>H2+7000</f>
        <v>131354.54999999999</v>
      </c>
      <c r="K5" s="1" t="s">
        <v>42</v>
      </c>
      <c r="L5" s="1" t="s">
        <v>55</v>
      </c>
      <c r="N5" s="25"/>
      <c r="O5" s="25"/>
    </row>
    <row r="6" spans="1:15" ht="15.75" x14ac:dyDescent="0.25">
      <c r="C6" s="19">
        <v>5</v>
      </c>
      <c r="D6" s="49">
        <f>'[1]2026'!B25</f>
        <v>1680</v>
      </c>
      <c r="E6" s="5">
        <f>'[1]2026'!N25</f>
        <v>1553.115</v>
      </c>
      <c r="G6" s="50" t="s">
        <v>31</v>
      </c>
      <c r="H6" s="26">
        <f>H2+7000</f>
        <v>131354.54999999999</v>
      </c>
      <c r="K6" s="1" t="s">
        <v>43</v>
      </c>
      <c r="L6" s="1" t="s">
        <v>56</v>
      </c>
      <c r="N6" s="25"/>
      <c r="O6" s="25"/>
    </row>
    <row r="7" spans="1:15" ht="15.75" x14ac:dyDescent="0.25">
      <c r="C7" s="19">
        <v>6</v>
      </c>
      <c r="D7" s="49">
        <f>'[1]2026'!B26</f>
        <v>1690</v>
      </c>
      <c r="E7" s="5">
        <f>'[1]2026'!N26</f>
        <v>1562.2149999999999</v>
      </c>
      <c r="G7" s="50" t="s">
        <v>26</v>
      </c>
      <c r="H7" s="26">
        <f>H2+4000</f>
        <v>128354.55</v>
      </c>
      <c r="K7" s="1" t="s">
        <v>44</v>
      </c>
      <c r="L7" s="1" t="s">
        <v>57</v>
      </c>
      <c r="N7" s="25"/>
      <c r="O7" s="25"/>
    </row>
    <row r="8" spans="1:15" ht="15.75" x14ac:dyDescent="0.25">
      <c r="C8" s="19">
        <v>7</v>
      </c>
      <c r="D8" s="49">
        <f>'[1]2026'!B27</f>
        <v>1700</v>
      </c>
      <c r="E8" s="5">
        <f>'[1]2026'!N27</f>
        <v>1571.3150000000001</v>
      </c>
      <c r="G8" s="50" t="s">
        <v>27</v>
      </c>
      <c r="H8" s="26">
        <f>H2+4000+4000</f>
        <v>132354.54999999999</v>
      </c>
      <c r="K8" s="1" t="s">
        <v>45</v>
      </c>
      <c r="L8" s="1" t="s">
        <v>58</v>
      </c>
      <c r="N8" s="25"/>
      <c r="O8" s="25"/>
    </row>
    <row r="9" spans="1:15" ht="15.75" x14ac:dyDescent="0.25">
      <c r="C9" s="19">
        <v>8</v>
      </c>
      <c r="D9" s="49">
        <f>'[1]2026'!B28</f>
        <v>1709</v>
      </c>
      <c r="E9" s="5">
        <f>'[1]2026'!N28</f>
        <v>1579.5050000000001</v>
      </c>
      <c r="G9" s="50" t="s">
        <v>28</v>
      </c>
      <c r="H9" s="26">
        <f>H2+4000+7000</f>
        <v>135354.54999999999</v>
      </c>
      <c r="K9" s="1" t="s">
        <v>46</v>
      </c>
      <c r="L9" s="1" t="s">
        <v>59</v>
      </c>
      <c r="N9" s="25"/>
      <c r="O9" s="25"/>
    </row>
    <row r="10" spans="1:15" ht="15.75" x14ac:dyDescent="0.25">
      <c r="C10" s="19">
        <v>9</v>
      </c>
      <c r="D10" s="49">
        <f>'[1]2026'!B29</f>
        <v>1794</v>
      </c>
      <c r="E10" s="5">
        <f>'[1]2026'!N29</f>
        <v>1656.855</v>
      </c>
      <c r="G10" s="50" t="s">
        <v>82</v>
      </c>
      <c r="H10" s="26">
        <f>H2+4000+2210+4000</f>
        <v>134564.54999999999</v>
      </c>
      <c r="K10" s="1" t="s">
        <v>47</v>
      </c>
      <c r="L10" s="1" t="s">
        <v>60</v>
      </c>
      <c r="N10" s="25"/>
      <c r="O10" s="25"/>
    </row>
    <row r="11" spans="1:15" ht="15.75" x14ac:dyDescent="0.25">
      <c r="C11" s="19">
        <v>10</v>
      </c>
      <c r="D11" s="49">
        <f>'[1]2026'!B30</f>
        <v>1878</v>
      </c>
      <c r="E11" s="5">
        <f>'[1]2026'!N30</f>
        <v>1733.2950000000001</v>
      </c>
      <c r="G11" s="50" t="s">
        <v>79</v>
      </c>
      <c r="H11" s="26">
        <f>H2+4000+2210+2210</f>
        <v>132774.54999999999</v>
      </c>
      <c r="K11" s="1" t="s">
        <v>48</v>
      </c>
      <c r="L11" s="1" t="s">
        <v>61</v>
      </c>
      <c r="N11" s="25"/>
      <c r="O11" s="25"/>
    </row>
    <row r="12" spans="1:15" ht="15.75" x14ac:dyDescent="0.25">
      <c r="C12" s="19">
        <v>11</v>
      </c>
      <c r="D12" s="49">
        <f>'[1]2026'!B31</f>
        <v>1971</v>
      </c>
      <c r="E12" s="5">
        <f>'[1]2026'!N31</f>
        <v>1817.925</v>
      </c>
      <c r="G12" s="50" t="s">
        <v>78</v>
      </c>
      <c r="H12" s="26">
        <f>H2+4000+2210+2210</f>
        <v>132774.54999999999</v>
      </c>
      <c r="K12" s="1" t="s">
        <v>49</v>
      </c>
      <c r="L12" s="1" t="s">
        <v>62</v>
      </c>
      <c r="N12" s="25"/>
      <c r="O12" s="25"/>
    </row>
    <row r="13" spans="1:15" ht="15.75" x14ac:dyDescent="0.25">
      <c r="C13" s="19">
        <v>12</v>
      </c>
      <c r="D13" s="49">
        <f>'[1]2026'!B32</f>
        <v>2080</v>
      </c>
      <c r="E13" s="5">
        <f>'[1]2026'!N32</f>
        <v>1917.115</v>
      </c>
      <c r="G13" s="50" t="s">
        <v>80</v>
      </c>
      <c r="H13" s="26">
        <f>H2+4000+2210</f>
        <v>130564.55</v>
      </c>
      <c r="K13" s="1" t="s">
        <v>50</v>
      </c>
      <c r="L13" s="1" t="s">
        <v>63</v>
      </c>
      <c r="N13" s="25"/>
      <c r="O13" s="25"/>
    </row>
    <row r="14" spans="1:15" ht="15.75" x14ac:dyDescent="0.25">
      <c r="C14" s="19">
        <v>13</v>
      </c>
      <c r="D14" s="49">
        <f>'[1]2026'!B33</f>
        <v>2167</v>
      </c>
      <c r="E14" s="5">
        <f>'[1]2026'!N33</f>
        <v>1996.2850000000001</v>
      </c>
      <c r="G14" s="50" t="s">
        <v>32</v>
      </c>
      <c r="H14" s="52">
        <v>30802.62</v>
      </c>
      <c r="N14" s="25"/>
      <c r="O14" s="25"/>
    </row>
    <row r="15" spans="1:15" ht="15.75" x14ac:dyDescent="0.25">
      <c r="C15" s="19">
        <v>14</v>
      </c>
      <c r="D15" s="49">
        <f>'[1]2026'!B34</f>
        <v>2210</v>
      </c>
      <c r="E15" s="5">
        <f>'[1]2026'!N34</f>
        <v>2035.415</v>
      </c>
      <c r="G15" s="50" t="s">
        <v>75</v>
      </c>
      <c r="H15" s="26">
        <f>H14+4000</f>
        <v>34802.619999999995</v>
      </c>
      <c r="N15" s="25"/>
      <c r="O15" s="25"/>
    </row>
    <row r="16" spans="1:15" ht="15.75" x14ac:dyDescent="0.25">
      <c r="C16" s="19">
        <v>15</v>
      </c>
      <c r="D16" s="49">
        <f>'[1]2026'!B35</f>
        <v>2320</v>
      </c>
      <c r="E16" s="5">
        <f>'[1]2026'!N35</f>
        <v>2135.5149999999999</v>
      </c>
      <c r="G16" s="50" t="s">
        <v>76</v>
      </c>
      <c r="H16" s="26">
        <f>H14+7000</f>
        <v>37802.619999999995</v>
      </c>
      <c r="N16" s="25"/>
      <c r="O16" s="25"/>
    </row>
    <row r="17" spans="3:15" ht="15.75" x14ac:dyDescent="0.25">
      <c r="C17" s="19">
        <v>16</v>
      </c>
      <c r="D17" s="49">
        <f>'[1]2026'!B36</f>
        <v>2375</v>
      </c>
      <c r="E17" s="5">
        <f>'[1]2026'!N36</f>
        <v>2185.5650000000001</v>
      </c>
      <c r="G17" s="50" t="s">
        <v>81</v>
      </c>
      <c r="H17" s="26">
        <f>H14+2210</f>
        <v>33012.619999999995</v>
      </c>
      <c r="N17" s="25"/>
      <c r="O17" s="25"/>
    </row>
    <row r="18" spans="3:15" ht="15.75" x14ac:dyDescent="0.25">
      <c r="C18" s="19">
        <v>17</v>
      </c>
      <c r="D18" s="49">
        <f>'[1]2026'!B37</f>
        <v>2441</v>
      </c>
      <c r="E18" s="5">
        <f>'[1]2026'!N37</f>
        <v>2245.625</v>
      </c>
      <c r="G18" s="51" t="s">
        <v>24</v>
      </c>
      <c r="H18" s="27">
        <f>H2+2210</f>
        <v>126564.55</v>
      </c>
      <c r="N18" s="25"/>
      <c r="O18" s="25"/>
    </row>
    <row r="19" spans="3:15" ht="15.75" x14ac:dyDescent="0.25">
      <c r="C19" s="19">
        <v>18</v>
      </c>
      <c r="D19" s="49">
        <f>'[1]2026'!B38</f>
        <v>2640</v>
      </c>
      <c r="E19" s="5">
        <f>'[1]2026'!N38</f>
        <v>2426.7150000000001</v>
      </c>
      <c r="G19" s="50" t="s">
        <v>73</v>
      </c>
      <c r="H19" s="26">
        <f>H2+2210+7000</f>
        <v>133564.54999999999</v>
      </c>
      <c r="N19" s="25"/>
      <c r="O19" s="25"/>
    </row>
    <row r="20" spans="3:15" ht="15.75" x14ac:dyDescent="0.25">
      <c r="C20" s="19">
        <v>19</v>
      </c>
      <c r="D20" s="49">
        <f>'[1]2026'!B39</f>
        <v>2727</v>
      </c>
      <c r="E20" s="5">
        <f>'[1]2026'!N39</f>
        <v>2505.8850000000002</v>
      </c>
      <c r="G20" s="50" t="s">
        <v>25</v>
      </c>
      <c r="H20" s="26">
        <f>H2+2210+4000</f>
        <v>130564.55</v>
      </c>
      <c r="N20" s="25"/>
      <c r="O20" s="25"/>
    </row>
    <row r="21" spans="3:15" ht="15.75" x14ac:dyDescent="0.25">
      <c r="C21" s="19">
        <v>20</v>
      </c>
      <c r="D21" s="49">
        <f>'[1]2026'!B40</f>
        <v>2870</v>
      </c>
      <c r="E21" s="5">
        <f>'[1]2026'!N40</f>
        <v>2636.0149999999999</v>
      </c>
      <c r="G21" s="50" t="s">
        <v>22</v>
      </c>
      <c r="H21" s="26">
        <f>H2+2210</f>
        <v>126564.55</v>
      </c>
      <c r="L21" s="25"/>
      <c r="M21" s="25"/>
      <c r="N21" s="25"/>
    </row>
    <row r="22" spans="3:15" ht="15.75" x14ac:dyDescent="0.25">
      <c r="C22" s="19">
        <v>21</v>
      </c>
      <c r="D22" s="49">
        <f>'[1]2026'!B41</f>
        <v>2948</v>
      </c>
      <c r="E22" s="5">
        <f>'[1]2026'!N41</f>
        <v>2705.6399000000001</v>
      </c>
      <c r="G22" s="50" t="s">
        <v>77</v>
      </c>
      <c r="H22" s="26">
        <f>H2+4000+2210</f>
        <v>130564.55</v>
      </c>
      <c r="L22" s="25"/>
      <c r="M22" s="25"/>
      <c r="N22" s="25"/>
    </row>
    <row r="23" spans="3:15" ht="15.75" x14ac:dyDescent="0.25">
      <c r="C23" s="19">
        <v>22</v>
      </c>
      <c r="D23" s="49">
        <f>'[1]2026'!B42</f>
        <v>3013</v>
      </c>
      <c r="E23" s="5">
        <f>'[1]2026'!N42</f>
        <v>2762.8398999999999</v>
      </c>
      <c r="G23" s="50" t="s">
        <v>23</v>
      </c>
      <c r="H23" s="26">
        <f>H2+2210+2210</f>
        <v>128774.55</v>
      </c>
      <c r="K23" s="1"/>
      <c r="L23" s="25"/>
      <c r="M23" s="25"/>
      <c r="N23" s="25"/>
    </row>
    <row r="24" spans="3:15" ht="15.75" x14ac:dyDescent="0.25">
      <c r="C24" s="19">
        <v>23</v>
      </c>
      <c r="D24" s="49">
        <f>'[1]2026'!B43</f>
        <v>3310</v>
      </c>
      <c r="E24" s="5">
        <f>'[1]2026'!N43</f>
        <v>3024.1999000000001</v>
      </c>
      <c r="G24" s="1"/>
      <c r="I24" s="1"/>
      <c r="J24" s="25"/>
      <c r="K24" s="25"/>
      <c r="N24" s="25"/>
    </row>
    <row r="25" spans="3:15" ht="15.75" x14ac:dyDescent="0.25">
      <c r="C25" s="19">
        <v>24</v>
      </c>
      <c r="D25" s="49">
        <f>'[1]2026'!B44</f>
        <v>3861</v>
      </c>
      <c r="E25" s="5">
        <f>'[1]2026'!N44</f>
        <v>3509.0799000000002</v>
      </c>
      <c r="G25" s="1"/>
      <c r="L25" s="25"/>
      <c r="M25" s="25"/>
      <c r="N25" s="25"/>
    </row>
    <row r="26" spans="3:15" ht="15.75" x14ac:dyDescent="0.25">
      <c r="C26" s="19">
        <v>25</v>
      </c>
      <c r="D26" s="49">
        <f>'[1]2026'!B45</f>
        <v>4000</v>
      </c>
      <c r="E26" s="5">
        <f>'[1]2026'!N45</f>
        <v>3631.3998999999999</v>
      </c>
      <c r="N26" s="25"/>
      <c r="O26" s="25"/>
    </row>
    <row r="27" spans="3:15" ht="15.75" x14ac:dyDescent="0.25">
      <c r="C27" s="19">
        <v>26</v>
      </c>
      <c r="D27" s="49">
        <f>'[1]2026'!B46</f>
        <v>4480</v>
      </c>
      <c r="E27" s="5">
        <f>'[1]2026'!N46</f>
        <v>4051.2849000000001</v>
      </c>
      <c r="N27" s="25"/>
      <c r="O27" s="25"/>
    </row>
    <row r="28" spans="3:15" ht="15.75" x14ac:dyDescent="0.25">
      <c r="C28" s="19">
        <v>27</v>
      </c>
      <c r="D28" s="49">
        <f>'[1]2026'!B47</f>
        <v>4996</v>
      </c>
      <c r="E28" s="5">
        <f>'[1]2026'!N47</f>
        <v>4495.0448999999999</v>
      </c>
      <c r="N28" s="25"/>
      <c r="O28" s="25"/>
    </row>
    <row r="29" spans="3:15" ht="15.75" x14ac:dyDescent="0.25">
      <c r="C29" s="19">
        <v>28</v>
      </c>
      <c r="D29" s="49">
        <f>'[1]2026'!B48</f>
        <v>5395</v>
      </c>
      <c r="E29" s="5">
        <f>'[1]2026'!N48</f>
        <v>4690.5726249999998</v>
      </c>
      <c r="N29" s="25"/>
      <c r="O29" s="25"/>
    </row>
    <row r="30" spans="3:15" ht="15.75" x14ac:dyDescent="0.25">
      <c r="C30" s="19">
        <v>29</v>
      </c>
      <c r="D30" s="49">
        <f>'[1]2026'!B49</f>
        <v>5826</v>
      </c>
      <c r="E30" s="5">
        <f>'[1]2026'!N49</f>
        <v>4888.0597825000004</v>
      </c>
      <c r="N30" s="25"/>
      <c r="O30" s="25"/>
    </row>
    <row r="31" spans="3:15" ht="15.75" x14ac:dyDescent="0.25">
      <c r="C31" s="19">
        <v>30</v>
      </c>
      <c r="D31" s="49">
        <f>'[1]2026'!B50</f>
        <v>6816</v>
      </c>
      <c r="E31" s="5">
        <f>'[1]2026'!N50</f>
        <v>5373.5112324999991</v>
      </c>
      <c r="N31" s="25"/>
      <c r="O31" s="25"/>
    </row>
    <row r="32" spans="3:15" ht="15.75" x14ac:dyDescent="0.25">
      <c r="C32" s="19">
        <v>31</v>
      </c>
      <c r="D32" s="49">
        <f>'[1]2026'!B51</f>
        <v>7000</v>
      </c>
      <c r="E32" s="5">
        <f>'[1]2026'!N51</f>
        <v>5463.7365524999996</v>
      </c>
      <c r="N32" s="25"/>
      <c r="O32" s="25"/>
    </row>
    <row r="33" spans="3:15" ht="15.75" x14ac:dyDescent="0.25">
      <c r="C33" s="19">
        <v>32</v>
      </c>
      <c r="D33" s="49">
        <f>'[1]2026'!B52</f>
        <v>7700</v>
      </c>
      <c r="E33" s="5">
        <f>'[1]2026'!N52</f>
        <v>5853.5815524999998</v>
      </c>
      <c r="N33" s="25"/>
      <c r="O33" s="25"/>
    </row>
    <row r="34" spans="3:15" ht="15.75" x14ac:dyDescent="0.25">
      <c r="C34" s="19">
        <v>33</v>
      </c>
      <c r="D34" s="49">
        <f>'[1]2026'!B53</f>
        <v>9900</v>
      </c>
      <c r="E34" s="5">
        <f>'[1]2026'!N53</f>
        <v>7369.8662724999995</v>
      </c>
      <c r="N34" s="25"/>
      <c r="O34" s="25"/>
    </row>
    <row r="35" spans="3:15" ht="15.75" x14ac:dyDescent="0.25">
      <c r="C35" s="19">
        <v>34</v>
      </c>
      <c r="D35" s="49">
        <f>'[1]2026'!B54</f>
        <v>12870</v>
      </c>
      <c r="E35" s="5">
        <f>'[1]2026'!N54</f>
        <v>9523.1162724999995</v>
      </c>
      <c r="N35" s="25"/>
      <c r="O35" s="25"/>
    </row>
    <row r="36" spans="3:15" ht="15.75" x14ac:dyDescent="0.25">
      <c r="C36" s="19">
        <v>35</v>
      </c>
      <c r="D36" s="49">
        <f>'[1]2026'!B55</f>
        <v>13808</v>
      </c>
      <c r="E36" s="5">
        <f>'[1]2026'!N55</f>
        <v>10203.166272499999</v>
      </c>
      <c r="N36" s="25"/>
      <c r="O36" s="25"/>
    </row>
    <row r="37" spans="3:15" x14ac:dyDescent="0.25">
      <c r="N37" s="25"/>
      <c r="O37" s="25"/>
    </row>
    <row r="38" spans="3:15" x14ac:dyDescent="0.25">
      <c r="N38" s="25"/>
      <c r="O38" s="25"/>
    </row>
    <row r="39" spans="3:15" x14ac:dyDescent="0.25">
      <c r="N39" s="25"/>
      <c r="O39" s="25"/>
    </row>
    <row r="40" spans="3:15" x14ac:dyDescent="0.25">
      <c r="N40" s="25"/>
      <c r="O40" s="25"/>
    </row>
    <row r="41" spans="3:15" x14ac:dyDescent="0.25">
      <c r="N41" s="25"/>
      <c r="O41" s="25"/>
    </row>
    <row r="42" spans="3:15" x14ac:dyDescent="0.25">
      <c r="N42" s="25"/>
      <c r="O42" s="25"/>
    </row>
    <row r="43" spans="3:15" x14ac:dyDescent="0.25">
      <c r="N43" s="25"/>
      <c r="O43" s="25"/>
    </row>
    <row r="44" spans="3:15" x14ac:dyDescent="0.25">
      <c r="N44" s="25"/>
      <c r="O44" s="25"/>
    </row>
    <row r="45" spans="3:15" x14ac:dyDescent="0.25">
      <c r="D45" s="22">
        <f>SUM(D2:D36)</f>
        <v>136746</v>
      </c>
      <c r="E45" s="22">
        <f>SUM(E2:E36)</f>
        <v>115180.32986250002</v>
      </c>
      <c r="N45" s="25"/>
      <c r="O45" s="25"/>
    </row>
    <row r="46" spans="3:15" x14ac:dyDescent="0.25">
      <c r="N46" s="25"/>
      <c r="O46" s="25"/>
    </row>
    <row r="47" spans="3:15" x14ac:dyDescent="0.25">
      <c r="N47" s="25"/>
      <c r="O47" s="25"/>
    </row>
    <row r="48" spans="3:15" x14ac:dyDescent="0.25">
      <c r="N48" s="25"/>
      <c r="O48" s="25"/>
    </row>
    <row r="49" spans="14:14" x14ac:dyDescent="0.25">
      <c r="N49" s="25"/>
    </row>
    <row r="50" spans="14:14" x14ac:dyDescent="0.25">
      <c r="N50" s="25"/>
    </row>
    <row r="51" spans="14:14" x14ac:dyDescent="0.25">
      <c r="N51" s="25"/>
    </row>
    <row r="52" spans="14:14" x14ac:dyDescent="0.25">
      <c r="N52" s="25"/>
    </row>
    <row r="53" spans="14:14" x14ac:dyDescent="0.25">
      <c r="N53" s="25"/>
    </row>
    <row r="54" spans="14:14" x14ac:dyDescent="0.25">
      <c r="N54" s="25"/>
    </row>
    <row r="55" spans="14:14" x14ac:dyDescent="0.25">
      <c r="N55" s="25"/>
    </row>
    <row r="56" spans="14:14" x14ac:dyDescent="0.25">
      <c r="N56" s="25"/>
    </row>
  </sheetData>
  <sortState ref="G2:H18">
    <sortCondition ref="G2:G18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6</vt:i4>
      </vt:variant>
    </vt:vector>
  </HeadingPairs>
  <TitlesOfParts>
    <vt:vector size="8" baseType="lpstr">
      <vt:lpstr>Comando de Alteração</vt:lpstr>
      <vt:lpstr>Parâmetros</vt:lpstr>
      <vt:lpstr>ANO</vt:lpstr>
      <vt:lpstr>'Comando de Alteração'!Area_de_impressao</vt:lpstr>
      <vt:lpstr>CARGOS</vt:lpstr>
      <vt:lpstr>comando</vt:lpstr>
      <vt:lpstr>MÊS</vt:lpstr>
      <vt:lpstr>NÍVEL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edipo.henrique</dc:creator>
  <cp:lastModifiedBy>marcelo.fernandes</cp:lastModifiedBy>
  <cp:lastPrinted>2023-07-12T18:43:14Z</cp:lastPrinted>
  <dcterms:created xsi:type="dcterms:W3CDTF">2019-10-11T14:31:04Z</dcterms:created>
  <dcterms:modified xsi:type="dcterms:W3CDTF">2026-03-05T11:37:44Z</dcterms:modified>
</cp:coreProperties>
</file>